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3/"/>
    </mc:Choice>
  </mc:AlternateContent>
  <xr:revisionPtr revIDLastSave="251" documentId="8_{EFBB1C98-C77E-4C92-951C-57534554456B}" xr6:coauthVersionLast="47" xr6:coauthVersionMax="47" xr10:uidLastSave="{2B30FD2E-2083-4C82-AEBA-05710456132E}"/>
  <workbookProtection workbookAlgorithmName="SHA-512" workbookHashValue="0Cu4QLlpXFy5EqsBUajvCzkkBMQ2Xi2n1WW5n9IYlJmpt57qciwc+2aVuHGAImhf/acasJ8MMBulrlokuqP5Rg==" workbookSaltValue="H6iM07QMRFbVVoM1aoICYQ==" workbookSpinCount="100000" lockStructure="1"/>
  <bookViews>
    <workbookView xWindow="-120" yWindow="-120" windowWidth="29040" windowHeight="15840" tabRatio="813" xr2:uid="{00000000-000D-0000-FFFF-FFFF00000000}"/>
  </bookViews>
  <sheets>
    <sheet name="SALARY SHEET" sheetId="1" r:id="rId1"/>
    <sheet name="Worksheet" sheetId="6" r:id="rId2"/>
    <sheet name="Office Use" sheetId="4" r:id="rId3"/>
    <sheet name="MAC&lt;DAC" sheetId="2" state="veryHidden" r:id="rId4"/>
  </sheets>
  <definedNames>
    <definedName name="_xlnm.Print_Area" localSheetId="0">'SALARY SHEET'!$A$1:$L$49</definedName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J11" i="1"/>
  <c r="F11" i="1"/>
  <c r="G11" i="1"/>
  <c r="H11" i="1"/>
  <c r="I11" i="1"/>
  <c r="E11" i="1"/>
  <c r="E13" i="1"/>
  <c r="F27" i="1"/>
  <c r="E27" i="1" l="1"/>
  <c r="E12" i="1"/>
  <c r="E33" i="1" l="1"/>
  <c r="J14" i="1"/>
  <c r="F33" i="1"/>
  <c r="G33" i="1"/>
  <c r="H33" i="1"/>
  <c r="I33" i="1"/>
  <c r="J33" i="1"/>
  <c r="F22" i="1"/>
  <c r="G22" i="1"/>
  <c r="H22" i="1"/>
  <c r="I22" i="1"/>
  <c r="J22" i="1"/>
  <c r="E22" i="1"/>
  <c r="F25" i="1"/>
  <c r="G25" i="1"/>
  <c r="H25" i="1"/>
  <c r="I25" i="1"/>
  <c r="J25" i="1"/>
  <c r="E25" i="1"/>
  <c r="F26" i="1"/>
  <c r="G26" i="1"/>
  <c r="H26" i="1"/>
  <c r="I26" i="1"/>
  <c r="J26" i="1"/>
  <c r="E26" i="1"/>
  <c r="G27" i="1"/>
  <c r="H27" i="1"/>
  <c r="I27" i="1"/>
  <c r="J27" i="1"/>
  <c r="E24" i="1"/>
  <c r="F24" i="1"/>
  <c r="G24" i="1"/>
  <c r="H24" i="1"/>
  <c r="I24" i="1"/>
  <c r="J24" i="1"/>
  <c r="J21" i="1"/>
  <c r="F21" i="1"/>
  <c r="G21" i="1"/>
  <c r="H21" i="1"/>
  <c r="I21" i="1"/>
  <c r="E21" i="1"/>
  <c r="F29" i="1" l="1"/>
  <c r="E29" i="1"/>
  <c r="E18" i="1" l="1"/>
  <c r="F13" i="1"/>
  <c r="G13" i="1"/>
  <c r="E16" i="1"/>
  <c r="E19" i="1"/>
  <c r="E14" i="1" l="1"/>
  <c r="I14" i="1"/>
  <c r="H14" i="1"/>
  <c r="G14" i="1"/>
  <c r="F14" i="1"/>
  <c r="J18" i="1"/>
  <c r="I18" i="1"/>
  <c r="H18" i="1"/>
  <c r="G18" i="1"/>
  <c r="F18" i="1"/>
  <c r="J13" i="1"/>
  <c r="I13" i="1"/>
  <c r="H13" i="1"/>
  <c r="K10" i="1"/>
  <c r="F16" i="1"/>
  <c r="G16" i="1"/>
  <c r="H16" i="1"/>
  <c r="I16" i="1"/>
  <c r="J16" i="1"/>
  <c r="E17" i="1"/>
  <c r="F17" i="1"/>
  <c r="G29" i="1"/>
  <c r="H29" i="1"/>
  <c r="I29" i="1"/>
  <c r="J29" i="1"/>
  <c r="G15" i="1" l="1"/>
  <c r="H15" i="1"/>
  <c r="H28" i="1" s="1"/>
  <c r="I15" i="1"/>
  <c r="I28" i="1" s="1"/>
  <c r="J15" i="1"/>
  <c r="J28" i="1" s="1"/>
  <c r="F15" i="1"/>
  <c r="F28" i="1" s="1"/>
  <c r="E15" i="1"/>
  <c r="E28" i="1" s="1"/>
  <c r="K15" i="1"/>
  <c r="N30" i="1" s="1"/>
  <c r="M30" i="1" s="1"/>
  <c r="K30" i="1" l="1"/>
  <c r="J23" i="1"/>
  <c r="F20" i="1"/>
  <c r="H20" i="1"/>
  <c r="K20" i="1"/>
  <c r="I7" i="6" s="1"/>
  <c r="K23" i="1"/>
  <c r="I5" i="6" s="1"/>
  <c r="E23" i="1"/>
  <c r="H23" i="1"/>
  <c r="J20" i="1"/>
  <c r="E20" i="1"/>
  <c r="I20" i="1"/>
  <c r="G23" i="1"/>
  <c r="G28" i="1"/>
  <c r="G20" i="1"/>
  <c r="N31" i="1"/>
  <c r="M31" i="1" s="1"/>
  <c r="F23" i="1"/>
  <c r="I23" i="1"/>
  <c r="K28" i="1"/>
  <c r="J30" i="1" l="1"/>
  <c r="I30" i="1"/>
  <c r="E30" i="1"/>
  <c r="G30" i="1"/>
  <c r="F30" i="1"/>
  <c r="H30" i="1"/>
  <c r="K31" i="1"/>
  <c r="K32" i="1" s="1"/>
  <c r="F32" i="1" s="1"/>
  <c r="E31" i="1" l="1"/>
  <c r="H31" i="1"/>
  <c r="J32" i="1"/>
  <c r="F31" i="1"/>
  <c r="F34" i="1" s="1"/>
  <c r="F35" i="1" s="1"/>
  <c r="K34" i="1"/>
  <c r="K35" i="1" s="1"/>
  <c r="G31" i="1"/>
  <c r="G32" i="1"/>
  <c r="H32" i="1"/>
  <c r="I32" i="1"/>
  <c r="I31" i="1"/>
  <c r="E32" i="1"/>
  <c r="J31" i="1"/>
  <c r="I34" i="1" l="1"/>
  <c r="I35" i="1" s="1"/>
  <c r="G34" i="1"/>
  <c r="G35" i="1" s="1"/>
  <c r="E34" i="1"/>
  <c r="E35" i="1" s="1"/>
  <c r="H34" i="1"/>
  <c r="H35" i="1" s="1"/>
  <c r="J34" i="1"/>
  <c r="J35" i="1" s="1"/>
</calcChain>
</file>

<file path=xl/sharedStrings.xml><?xml version="1.0" encoding="utf-8"?>
<sst xmlns="http://schemas.openxmlformats.org/spreadsheetml/2006/main" count="133" uniqueCount="120">
  <si>
    <t>Charge Name:</t>
  </si>
  <si>
    <t>Appointment #</t>
  </si>
  <si>
    <t>District:</t>
  </si>
  <si>
    <t>Greenbrier-Wesleyan</t>
  </si>
  <si>
    <t>Billable Church:</t>
  </si>
  <si>
    <t>Number Churches:</t>
  </si>
  <si>
    <t>Clergy Name:</t>
  </si>
  <si>
    <t>Birthdate:</t>
  </si>
  <si>
    <t>Year first appointed:</t>
  </si>
  <si>
    <t>Clergy Address:</t>
  </si>
  <si>
    <t>Charge Parsonage ?</t>
  </si>
  <si>
    <t>No</t>
  </si>
  <si>
    <t>Effective:</t>
  </si>
  <si>
    <t>Clergy Status:</t>
  </si>
  <si>
    <t>RET</t>
  </si>
  <si>
    <t>Appointment Percentage:</t>
  </si>
  <si>
    <t>Status Chg?</t>
  </si>
  <si>
    <t>SSN:</t>
  </si>
  <si>
    <t>GBOP ID#</t>
  </si>
  <si>
    <t>Local Churches on the Charge</t>
  </si>
  <si>
    <t>CHARGE TOTALS</t>
  </si>
  <si>
    <t>Percent of Charge Total</t>
  </si>
  <si>
    <t>Compensation (+)</t>
  </si>
  <si>
    <t xml:space="preserve"> Salary Paid by Local Church</t>
  </si>
  <si>
    <t>1</t>
  </si>
  <si>
    <t>Salary Supplement</t>
  </si>
  <si>
    <t>2</t>
  </si>
  <si>
    <t xml:space="preserve"> </t>
  </si>
  <si>
    <r>
      <t xml:space="preserve">Amount paid by charge toward insurance costs </t>
    </r>
    <r>
      <rPr>
        <b/>
        <sz val="10"/>
        <rFont val="Arial"/>
        <family val="2"/>
      </rPr>
      <t xml:space="preserve">in Lieu of Conference Insurance </t>
    </r>
  </si>
  <si>
    <t>3</t>
  </si>
  <si>
    <t>Other Taxable Income</t>
  </si>
  <si>
    <t>4</t>
  </si>
  <si>
    <t>*Total Compensation (Paragraph 247.13)</t>
  </si>
  <si>
    <t>5</t>
  </si>
  <si>
    <r>
      <t>Participant  Health Insurance Premium and Health Account Contribution (HSA or FSA)  (</t>
    </r>
    <r>
      <rPr>
        <b/>
        <sz val="8"/>
        <rFont val="Arial"/>
        <family val="2"/>
      </rPr>
      <t>BEFORE TAX)</t>
    </r>
  </si>
  <si>
    <t>6</t>
  </si>
  <si>
    <r>
      <rPr>
        <sz val="8"/>
        <rFont val="Arial"/>
        <family val="2"/>
      </rPr>
      <t>Personal Investment Plan Deducted from Comp.               (</t>
    </r>
    <r>
      <rPr>
        <b/>
        <sz val="8"/>
        <rFont val="Arial"/>
        <family val="2"/>
      </rPr>
      <t>BEFORE TAX)</t>
    </r>
  </si>
  <si>
    <t>7</t>
  </si>
  <si>
    <r>
      <t xml:space="preserve">Medical Reimbursement Plan </t>
    </r>
    <r>
      <rPr>
        <b/>
        <sz val="8"/>
        <rFont val="Arial"/>
        <family val="2"/>
      </rPr>
      <t>Outside of Conference insurance plan</t>
    </r>
    <r>
      <rPr>
        <sz val="8"/>
        <rFont val="Arial"/>
        <family val="2"/>
      </rPr>
      <t xml:space="preserve">  (</t>
    </r>
    <r>
      <rPr>
        <b/>
        <sz val="8"/>
        <rFont val="Arial"/>
        <family val="2"/>
      </rPr>
      <t>BEFORE TAX)</t>
    </r>
  </si>
  <si>
    <t>8</t>
  </si>
  <si>
    <r>
      <t xml:space="preserve">Housing Exclusion per IRS Code Sec. 107 (Not a payroll whitholding) </t>
    </r>
    <r>
      <rPr>
        <sz val="8"/>
        <rFont val="Arial"/>
        <family val="2"/>
      </rPr>
      <t>($4,000 Conference default)</t>
    </r>
  </si>
  <si>
    <t>9</t>
  </si>
  <si>
    <t xml:space="preserve">** Taxable Wages (Potentially Used on W-2)  </t>
  </si>
  <si>
    <t>10</t>
  </si>
  <si>
    <r>
      <rPr>
        <sz val="8"/>
        <rFont val="Arial"/>
        <family val="2"/>
      </rPr>
      <t>Personal Investment Plan Deducted from Comp.</t>
    </r>
    <r>
      <rPr>
        <b/>
        <sz val="8"/>
        <rFont val="Arial"/>
        <family val="2"/>
      </rPr>
      <t xml:space="preserve">                        (AFTER TAX)</t>
    </r>
  </si>
  <si>
    <t>11</t>
  </si>
  <si>
    <t>Other After Tax Deductions</t>
  </si>
  <si>
    <t>12</t>
  </si>
  <si>
    <t>***Net Income (Amount Paid to Pastor)</t>
  </si>
  <si>
    <t>13</t>
  </si>
  <si>
    <r>
      <rPr>
        <b/>
        <sz val="8"/>
        <rFont val="Arial"/>
        <family val="2"/>
      </rPr>
      <t xml:space="preserve">Optional Support </t>
    </r>
    <r>
      <rPr>
        <sz val="8"/>
        <rFont val="Arial"/>
        <family val="2"/>
      </rPr>
      <t xml:space="preserve"> - Church PIP Contribution</t>
    </r>
  </si>
  <si>
    <t>14</t>
  </si>
  <si>
    <r>
      <rPr>
        <b/>
        <sz val="8"/>
        <rFont val="Arial"/>
        <family val="2"/>
      </rPr>
      <t>Optional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Support </t>
    </r>
    <r>
      <rPr>
        <sz val="8"/>
        <rFont val="Arial"/>
        <family val="2"/>
      </rPr>
      <t xml:space="preserve">- Health Insur. Paid by Charge </t>
    </r>
    <r>
      <rPr>
        <b/>
        <sz val="8"/>
        <rFont val="Arial"/>
        <family val="2"/>
      </rPr>
      <t>in addition to Charge Resp. on line 23</t>
    </r>
  </si>
  <si>
    <t>15</t>
  </si>
  <si>
    <r>
      <rPr>
        <b/>
        <sz val="8"/>
        <rFont val="Arial"/>
        <family val="2"/>
      </rPr>
      <t>Optional Support</t>
    </r>
    <r>
      <rPr>
        <sz val="8"/>
        <rFont val="Arial"/>
        <family val="2"/>
      </rPr>
      <t xml:space="preserve"> - Housing Allowance in Lieu of Parsonage (Cabinet Approval Required)</t>
    </r>
  </si>
  <si>
    <t>16</t>
  </si>
  <si>
    <t>Accountable Reimbursement and Continuing Education (Includes reimb. to attend Annual Conference)</t>
  </si>
  <si>
    <t>17</t>
  </si>
  <si>
    <t>TOTAL APPOINTIVE COST</t>
  </si>
  <si>
    <t>18</t>
  </si>
  <si>
    <t>Parsonage / Utilities</t>
  </si>
  <si>
    <t>19</t>
  </si>
  <si>
    <r>
      <t>CRSP D</t>
    </r>
    <r>
      <rPr>
        <sz val="8"/>
        <rFont val="Arial"/>
        <family val="2"/>
      </rPr>
      <t>efined</t>
    </r>
    <r>
      <rPr>
        <b/>
        <sz val="8"/>
        <rFont val="Arial"/>
        <family val="2"/>
      </rPr>
      <t xml:space="preserve"> B</t>
    </r>
    <r>
      <rPr>
        <sz val="8"/>
        <rFont val="Arial"/>
        <family val="2"/>
      </rPr>
      <t>enefit</t>
    </r>
    <r>
      <rPr>
        <b/>
        <sz val="8"/>
        <rFont val="Arial"/>
        <family val="2"/>
      </rPr>
      <t xml:space="preserve">                                                                   With Parsonage ((</t>
    </r>
    <r>
      <rPr>
        <sz val="8"/>
        <rFont val="Arial"/>
        <family val="2"/>
      </rPr>
      <t xml:space="preserve">Line 5-3) x 1.25 x 10%) </t>
    </r>
    <r>
      <rPr>
        <b/>
        <sz val="8"/>
        <rFont val="Arial"/>
        <family val="2"/>
      </rPr>
      <t xml:space="preserve">                           Without Parsonage </t>
    </r>
    <r>
      <rPr>
        <sz val="8"/>
        <rFont val="Arial"/>
        <family val="2"/>
      </rPr>
      <t>((Line 5-3) + Housing Allow. x 10%)</t>
    </r>
  </si>
  <si>
    <t>20</t>
  </si>
  <si>
    <r>
      <t>CRSP D</t>
    </r>
    <r>
      <rPr>
        <sz val="8"/>
        <rFont val="Arial"/>
        <family val="2"/>
      </rPr>
      <t>efined</t>
    </r>
    <r>
      <rPr>
        <b/>
        <sz val="8"/>
        <rFont val="Arial"/>
        <family val="2"/>
      </rPr>
      <t xml:space="preserve"> C</t>
    </r>
    <r>
      <rPr>
        <sz val="8"/>
        <rFont val="Arial"/>
        <family val="2"/>
      </rPr>
      <t>ontribution</t>
    </r>
    <r>
      <rPr>
        <b/>
        <sz val="8"/>
        <rFont val="Arial"/>
        <family val="2"/>
      </rPr>
      <t xml:space="preserve">                                                           With Parsonage </t>
    </r>
    <r>
      <rPr>
        <sz val="8"/>
        <rFont val="Arial"/>
        <family val="2"/>
      </rPr>
      <t xml:space="preserve">((Line 5-3)  x 1.25 x 3%)     </t>
    </r>
    <r>
      <rPr>
        <b/>
        <sz val="8"/>
        <rFont val="Arial"/>
        <family val="2"/>
      </rPr>
      <t xml:space="preserve">                        Without Parsonage (</t>
    </r>
    <r>
      <rPr>
        <sz val="8"/>
        <rFont val="Arial"/>
        <family val="2"/>
      </rPr>
      <t xml:space="preserve">(Line 5-3) + Housing Allow. x 3%) </t>
    </r>
  </si>
  <si>
    <t>21</t>
  </si>
  <si>
    <r>
      <t>C</t>
    </r>
    <r>
      <rPr>
        <sz val="8"/>
        <rFont val="Arial"/>
        <family val="2"/>
      </rPr>
      <t xml:space="preserve">omprehensive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rotection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>lan</t>
    </r>
    <r>
      <rPr>
        <b/>
        <sz val="8"/>
        <rFont val="Arial"/>
        <family val="2"/>
      </rPr>
      <t xml:space="preserve">                                                  With Parsonage </t>
    </r>
    <r>
      <rPr>
        <sz val="8"/>
        <rFont val="Arial"/>
        <family val="2"/>
      </rPr>
      <t xml:space="preserve">((Line 5-3)  x 1.25 x 3%)      </t>
    </r>
    <r>
      <rPr>
        <b/>
        <sz val="8"/>
        <rFont val="Arial"/>
        <family val="2"/>
      </rPr>
      <t xml:space="preserve">                       Without Parsonage </t>
    </r>
    <r>
      <rPr>
        <sz val="8"/>
        <rFont val="Arial"/>
        <family val="2"/>
      </rPr>
      <t xml:space="preserve">((Line 5-3) + Housing Allow. x 3%) </t>
    </r>
  </si>
  <si>
    <t>22</t>
  </si>
  <si>
    <t>23</t>
  </si>
  <si>
    <t>TOTAL CLERGY COST</t>
  </si>
  <si>
    <t>24</t>
  </si>
  <si>
    <t>TOTAL CLERGY COST TO CHARGE (EXCLUDING SUPPLEMENT)</t>
  </si>
  <si>
    <t>25</t>
  </si>
  <si>
    <t>Pastor's Signature</t>
  </si>
  <si>
    <t>Secretary of the Charge Conference</t>
  </si>
  <si>
    <t>District Superintendent or Designated Elder</t>
  </si>
  <si>
    <t>Date of Charge Conference</t>
  </si>
  <si>
    <t xml:space="preserve">Church / Charge Treasurer  </t>
  </si>
  <si>
    <t>SPRC Chairperson</t>
  </si>
  <si>
    <t xml:space="preserve">Check - If retired clergy scheduled  </t>
  </si>
  <si>
    <t>Previous Pastor's Name if Changed</t>
  </si>
  <si>
    <t xml:space="preserve">To Work More Than 30 Hours </t>
  </si>
  <si>
    <t xml:space="preserve">Distribution:  </t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</si>
  <si>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Original - DS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</si>
  <si>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Pastor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</si>
  <si>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Conference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</si>
  <si>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Charge 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</si>
  <si>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Chair of PPR</t>
    </r>
  </si>
  <si>
    <t>Worksheet</t>
  </si>
  <si>
    <t xml:space="preserve">NOTE:  </t>
  </si>
  <si>
    <t>The amounts on this document only hold true if the figures are accurate</t>
  </si>
  <si>
    <t>and appropriate guidelines have been followed.</t>
  </si>
  <si>
    <t xml:space="preserve">   Monthly Check Amount to be Paid to Minister</t>
  </si>
  <si>
    <t xml:space="preserve">   W-2 Box 1 Amount</t>
  </si>
  <si>
    <t xml:space="preserve">Yes </t>
  </si>
  <si>
    <t>Districts</t>
  </si>
  <si>
    <t>Clergy Status</t>
  </si>
  <si>
    <t>Percentage</t>
  </si>
  <si>
    <t>AM</t>
  </si>
  <si>
    <t>___</t>
  </si>
  <si>
    <t>Little Kanawha</t>
  </si>
  <si>
    <t>FD</t>
  </si>
  <si>
    <t>FDLFT</t>
  </si>
  <si>
    <t>MonValley</t>
  </si>
  <si>
    <t>FE</t>
  </si>
  <si>
    <t>Northern</t>
  </si>
  <si>
    <t>LFTPE</t>
  </si>
  <si>
    <t>Potomac Highlands</t>
  </si>
  <si>
    <t>LP</t>
  </si>
  <si>
    <t>Southern</t>
  </si>
  <si>
    <t>LTFT</t>
  </si>
  <si>
    <t>PD</t>
  </si>
  <si>
    <t>PE</t>
  </si>
  <si>
    <t>PM</t>
  </si>
  <si>
    <t>PTLP</t>
  </si>
  <si>
    <t>SLP</t>
  </si>
  <si>
    <t>ST</t>
  </si>
  <si>
    <t>2024 Report of Clergy Support (Salary Sheet)</t>
  </si>
  <si>
    <t>Charge Insurance Resp. ($8,004 or Medicare Supp)</t>
  </si>
  <si>
    <t>Nine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</si>
</sst>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/dd/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b/>
      <sz val="10"/>
      <color rgb="FF0070C0"/>
      <name val="Arial"/>
      <family val="2"/>
    </font>
    <font>
      <b/>
      <u/>
      <sz val="14"/>
      <name val="Arial"/>
      <family val="2"/>
    </font>
    <font>
      <b/>
      <sz val="10.5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49" fontId="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8" fontId="5" fillId="0" borderId="11" xfId="0" applyNumberFormat="1" applyFont="1" applyBorder="1" applyAlignment="1" applyProtection="1">
      <alignment horizontal="center" vertical="center" wrapText="1"/>
      <protection locked="0"/>
    </xf>
    <xf numFmtId="9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1" fillId="2" borderId="0" xfId="0" applyFont="1" applyFill="1"/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44" fontId="0" fillId="0" borderId="0" xfId="1" applyFont="1"/>
    <xf numFmtId="0" fontId="16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44" fontId="17" fillId="0" borderId="0" xfId="1" applyFont="1" applyBorder="1"/>
    <xf numFmtId="44" fontId="17" fillId="0" borderId="3" xfId="1" applyFont="1" applyBorder="1"/>
    <xf numFmtId="8" fontId="17" fillId="0" borderId="3" xfId="1" applyNumberFormat="1" applyFont="1" applyBorder="1"/>
    <xf numFmtId="0" fontId="18" fillId="0" borderId="0" xfId="0" applyFont="1"/>
    <xf numFmtId="0" fontId="13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9" fontId="0" fillId="0" borderId="0" xfId="0" applyNumberFormat="1" applyProtection="1">
      <protection locked="0"/>
    </xf>
    <xf numFmtId="8" fontId="5" fillId="5" borderId="14" xfId="0" applyNumberFormat="1" applyFont="1" applyFill="1" applyBorder="1"/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left" vertical="center"/>
    </xf>
    <xf numFmtId="0" fontId="3" fillId="0" borderId="0" xfId="0" applyFont="1" applyProtection="1">
      <protection locked="0"/>
    </xf>
    <xf numFmtId="8" fontId="3" fillId="0" borderId="0" xfId="0" applyNumberFormat="1" applyFont="1" applyProtection="1">
      <protection locked="0"/>
    </xf>
    <xf numFmtId="10" fontId="1" fillId="0" borderId="15" xfId="0" applyNumberFormat="1" applyFont="1" applyBorder="1"/>
    <xf numFmtId="164" fontId="5" fillId="0" borderId="17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4" fontId="1" fillId="0" borderId="0" xfId="1" applyFont="1" applyBorder="1" applyProtection="1">
      <protection locked="0"/>
    </xf>
    <xf numFmtId="8" fontId="5" fillId="3" borderId="24" xfId="0" applyNumberFormat="1" applyFont="1" applyFill="1" applyBorder="1"/>
    <xf numFmtId="8" fontId="1" fillId="0" borderId="12" xfId="0" applyNumberFormat="1" applyFont="1" applyBorder="1"/>
    <xf numFmtId="8" fontId="1" fillId="0" borderId="12" xfId="0" applyNumberFormat="1" applyFont="1" applyBorder="1" applyProtection="1">
      <protection locked="0"/>
    </xf>
    <xf numFmtId="8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44" fontId="5" fillId="0" borderId="0" xfId="1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right" vertical="center"/>
    </xf>
    <xf numFmtId="8" fontId="1" fillId="0" borderId="0" xfId="0" applyNumberFormat="1" applyFont="1"/>
    <xf numFmtId="0" fontId="1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center" vertical="center"/>
    </xf>
    <xf numFmtId="164" fontId="5" fillId="3" borderId="23" xfId="0" applyNumberFormat="1" applyFont="1" applyFill="1" applyBorder="1"/>
    <xf numFmtId="164" fontId="5" fillId="0" borderId="3" xfId="0" applyNumberFormat="1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8" fontId="5" fillId="4" borderId="25" xfId="0" applyNumberFormat="1" applyFont="1" applyFill="1" applyBorder="1"/>
    <xf numFmtId="164" fontId="1" fillId="0" borderId="1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5" fillId="4" borderId="31" xfId="0" applyNumberFormat="1" applyFont="1" applyFill="1" applyBorder="1"/>
    <xf numFmtId="164" fontId="5" fillId="5" borderId="33" xfId="0" applyNumberFormat="1" applyFont="1" applyFill="1" applyBorder="1"/>
    <xf numFmtId="0" fontId="1" fillId="6" borderId="4" xfId="0" applyFont="1" applyFill="1" applyBorder="1" applyAlignment="1" applyProtection="1">
      <alignment vertical="center"/>
      <protection locked="0"/>
    </xf>
    <xf numFmtId="14" fontId="1" fillId="6" borderId="3" xfId="0" applyNumberFormat="1" applyFont="1" applyFill="1" applyBorder="1" applyAlignment="1" applyProtection="1">
      <alignment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center" vertical="center" wrapText="1"/>
      <protection locked="0"/>
    </xf>
    <xf numFmtId="10" fontId="1" fillId="6" borderId="1" xfId="0" applyNumberFormat="1" applyFont="1" applyFill="1" applyBorder="1" applyProtection="1">
      <protection locked="0"/>
    </xf>
    <xf numFmtId="8" fontId="5" fillId="6" borderId="11" xfId="0" applyNumberFormat="1" applyFont="1" applyFill="1" applyBorder="1" applyProtection="1">
      <protection locked="0"/>
    </xf>
    <xf numFmtId="8" fontId="5" fillId="6" borderId="12" xfId="0" applyNumberFormat="1" applyFont="1" applyFill="1" applyBorder="1" applyProtection="1">
      <protection locked="0"/>
    </xf>
    <xf numFmtId="8" fontId="5" fillId="6" borderId="28" xfId="0" applyNumberFormat="1" applyFont="1" applyFill="1" applyBorder="1" applyProtection="1">
      <protection locked="0"/>
    </xf>
    <xf numFmtId="44" fontId="5" fillId="6" borderId="12" xfId="0" applyNumberFormat="1" applyFont="1" applyFill="1" applyBorder="1" applyProtection="1">
      <protection locked="0"/>
    </xf>
    <xf numFmtId="8" fontId="5" fillId="6" borderId="20" xfId="0" applyNumberFormat="1" applyFont="1" applyFill="1" applyBorder="1" applyProtection="1">
      <protection locked="0"/>
    </xf>
    <xf numFmtId="164" fontId="5" fillId="0" borderId="41" xfId="0" applyNumberFormat="1" applyFont="1" applyBorder="1" applyProtection="1">
      <protection locked="0"/>
    </xf>
    <xf numFmtId="164" fontId="5" fillId="3" borderId="42" xfId="0" applyNumberFormat="1" applyFont="1" applyFill="1" applyBorder="1"/>
    <xf numFmtId="8" fontId="5" fillId="3" borderId="42" xfId="0" applyNumberFormat="1" applyFont="1" applyFill="1" applyBorder="1"/>
    <xf numFmtId="164" fontId="5" fillId="3" borderId="23" xfId="0" applyNumberFormat="1" applyFont="1" applyFill="1" applyBorder="1" applyProtection="1">
      <protection locked="0"/>
    </xf>
    <xf numFmtId="8" fontId="5" fillId="0" borderId="12" xfId="0" applyNumberFormat="1" applyFont="1" applyBorder="1"/>
    <xf numFmtId="8" fontId="5" fillId="0" borderId="15" xfId="0" applyNumberFormat="1" applyFont="1" applyBorder="1"/>
    <xf numFmtId="44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>
      <alignment horizontal="right"/>
    </xf>
    <xf numFmtId="0" fontId="1" fillId="6" borderId="0" xfId="0" applyFont="1" applyFill="1" applyProtection="1">
      <protection locked="0"/>
    </xf>
    <xf numFmtId="0" fontId="5" fillId="0" borderId="0" xfId="0" applyFont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9" fontId="5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3" borderId="34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6" fontId="1" fillId="6" borderId="3" xfId="0" applyNumberFormat="1" applyFont="1" applyFill="1" applyBorder="1" applyAlignment="1" applyProtection="1">
      <alignment horizontal="center" vertical="center"/>
      <protection locked="0"/>
    </xf>
    <xf numFmtId="166" fontId="1" fillId="6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 readingOrder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35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5" fillId="5" borderId="32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textRotation="90"/>
    </xf>
    <xf numFmtId="0" fontId="5" fillId="0" borderId="10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1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 (-)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23</xdr:row>
      <xdr:rowOff>1</xdr:rowOff>
    </xdr:from>
    <xdr:to>
      <xdr:col>1</xdr:col>
      <xdr:colOff>0</xdr:colOff>
      <xdr:row>33</xdr:row>
      <xdr:rowOff>1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5867401"/>
          <a:ext cx="25717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45</xdr:row>
          <xdr:rowOff>104775</xdr:rowOff>
        </xdr:from>
        <xdr:to>
          <xdr:col>5</xdr:col>
          <xdr:colOff>647700</xdr:colOff>
          <xdr:row>46</xdr:row>
          <xdr:rowOff>142875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785812</xdr:colOff>
      <xdr:row>35</xdr:row>
      <xdr:rowOff>71438</xdr:rowOff>
    </xdr:from>
    <xdr:to>
      <xdr:col>11</xdr:col>
      <xdr:colOff>214312</xdr:colOff>
      <xdr:row>48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43750" y="9608344"/>
          <a:ext cx="2059781" cy="233362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latin typeface="Arial" panose="020B0604020202020204" pitchFamily="34" charset="0"/>
              <a:cs typeface="Arial" panose="020B0604020202020204" pitchFamily="34" charset="0"/>
            </a:rPr>
            <a:t>TREASURER</a:t>
          </a:r>
          <a:r>
            <a:rPr lang="en-US" sz="1000" b="1" u="sng" baseline="0">
              <a:latin typeface="Arial" panose="020B0604020202020204" pitchFamily="34" charset="0"/>
              <a:cs typeface="Arial" panose="020B0604020202020204" pitchFamily="34" charset="0"/>
            </a:rPr>
            <a:t> OFF. USE ONLY</a:t>
          </a:r>
          <a:endParaRPr lang="en-US" sz="1000" b="0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0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sng" baseline="0">
              <a:latin typeface="Arial" panose="020B0604020202020204" pitchFamily="34" charset="0"/>
              <a:cs typeface="Arial" panose="020B0604020202020204" pitchFamily="34" charset="0"/>
            </a:rPr>
            <a:t> ______________</a:t>
          </a:r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  Wespath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_______________  Mod Bill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_______________  Move List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_______________  4-Digit Ins.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_______________  Ded Code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u="none" baseline="0">
              <a:latin typeface="Arial" panose="020B0604020202020204" pitchFamily="34" charset="0"/>
              <a:cs typeface="Arial" panose="020B0604020202020204" pitchFamily="34" charset="0"/>
            </a:rPr>
            <a:t>_______________  Virgin Pulse</a:t>
          </a:r>
        </a:p>
        <a:p>
          <a:endParaRPr lang="en-US" sz="10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 baseline="0">
              <a:latin typeface="Arial" panose="020B0604020202020204" pitchFamily="34" charset="0"/>
              <a:cs typeface="Arial" panose="020B0604020202020204" pitchFamily="34" charset="0"/>
            </a:rPr>
            <a:t>Last Revised 7/18/2023</a:t>
          </a:r>
          <a:endParaRPr lang="en-US" sz="1100" b="1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9"/>
  <sheetViews>
    <sheetView showZeros="0" tabSelected="1" zoomScale="90" zoomScaleNormal="90" workbookViewId="0">
      <selection activeCell="O18" sqref="O18"/>
    </sheetView>
  </sheetViews>
  <sheetFormatPr defaultColWidth="9.140625" defaultRowHeight="14.25" x14ac:dyDescent="0.2"/>
  <cols>
    <col min="1" max="1" width="4" style="37" customWidth="1"/>
    <col min="2" max="2" width="17.42578125" style="37" customWidth="1"/>
    <col min="3" max="3" width="11.42578125" style="37" customWidth="1"/>
    <col min="4" max="4" width="14.42578125" style="37" customWidth="1"/>
    <col min="5" max="5" width="12.140625" style="37" customWidth="1"/>
    <col min="6" max="8" width="12" style="37" customWidth="1"/>
    <col min="9" max="9" width="13.5703125" style="37" customWidth="1"/>
    <col min="10" max="10" width="13.42578125" style="37" customWidth="1"/>
    <col min="11" max="11" width="12.5703125" style="55" customWidth="1"/>
    <col min="12" max="12" width="3.42578125" style="8" customWidth="1"/>
    <col min="13" max="13" width="16.85546875" style="8" hidden="1" customWidth="1"/>
    <col min="14" max="14" width="11" style="37" hidden="1" customWidth="1"/>
    <col min="15" max="15" width="15.42578125" style="37" customWidth="1"/>
    <col min="16" max="16" width="24" style="37" customWidth="1"/>
    <col min="17" max="17" width="19.42578125" style="37" customWidth="1"/>
    <col min="18" max="18" width="21.42578125" style="37" customWidth="1"/>
    <col min="19" max="19" width="17.5703125" style="37" customWidth="1"/>
    <col min="20" max="20" width="13.5703125" style="37" customWidth="1"/>
    <col min="21" max="21" width="13.85546875" style="37" customWidth="1"/>
    <col min="22" max="22" width="13.42578125" style="37" customWidth="1"/>
    <col min="23" max="23" width="11.42578125" style="37" customWidth="1"/>
    <col min="24" max="24" width="8.42578125" style="37" customWidth="1"/>
    <col min="25" max="25" width="9.42578125" style="37" customWidth="1"/>
    <col min="26" max="26" width="3.85546875" style="37" customWidth="1"/>
    <col min="27" max="16384" width="9.140625" style="37"/>
  </cols>
  <sheetData>
    <row r="1" spans="1:20" ht="15.75" customHeight="1" x14ac:dyDescent="0.2">
      <c r="A1" s="124" t="s">
        <v>117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9"/>
    </row>
    <row r="2" spans="1:20" ht="18" customHeight="1" x14ac:dyDescent="0.2">
      <c r="A2" s="126" t="s">
        <v>0</v>
      </c>
      <c r="B2" s="126"/>
      <c r="C2" s="132"/>
      <c r="D2" s="132"/>
      <c r="E2" s="132"/>
      <c r="F2" s="130" t="s">
        <v>1</v>
      </c>
      <c r="G2" s="130"/>
      <c r="H2" s="75"/>
      <c r="I2" s="9" t="s">
        <v>2</v>
      </c>
      <c r="J2" s="127" t="s">
        <v>99</v>
      </c>
      <c r="K2" s="128"/>
      <c r="L2" s="128"/>
      <c r="M2" s="59"/>
    </row>
    <row r="3" spans="1:20" ht="18" customHeight="1" x14ac:dyDescent="0.2">
      <c r="F3" s="130" t="s">
        <v>4</v>
      </c>
      <c r="G3" s="130"/>
      <c r="H3" s="131"/>
      <c r="I3" s="131"/>
      <c r="J3" s="41" t="s">
        <v>5</v>
      </c>
      <c r="K3" s="16"/>
      <c r="L3" s="77"/>
      <c r="M3" s="60"/>
    </row>
    <row r="4" spans="1:20" ht="18" customHeight="1" x14ac:dyDescent="0.2">
      <c r="A4" s="126" t="s">
        <v>6</v>
      </c>
      <c r="B4" s="126"/>
      <c r="C4" s="133"/>
      <c r="D4" s="133"/>
      <c r="E4" s="133"/>
      <c r="F4" s="133"/>
      <c r="G4" s="17" t="s">
        <v>7</v>
      </c>
      <c r="H4" s="76"/>
      <c r="I4" s="135" t="s">
        <v>8</v>
      </c>
      <c r="J4" s="135"/>
      <c r="K4" s="127"/>
      <c r="L4" s="128"/>
      <c r="M4" s="61"/>
    </row>
    <row r="5" spans="1:20" ht="18" customHeight="1" x14ac:dyDescent="0.2">
      <c r="A5" s="41" t="s">
        <v>9</v>
      </c>
      <c r="B5" s="41"/>
      <c r="C5" s="129"/>
      <c r="D5" s="129"/>
      <c r="E5" s="129"/>
      <c r="F5" s="129"/>
      <c r="G5" s="134" t="s">
        <v>10</v>
      </c>
      <c r="H5" s="134"/>
      <c r="I5" s="97" t="s">
        <v>99</v>
      </c>
      <c r="J5" s="9" t="s">
        <v>12</v>
      </c>
      <c r="K5" s="136"/>
      <c r="L5" s="137"/>
      <c r="M5" s="43"/>
    </row>
    <row r="6" spans="1:20" ht="6.75" customHeight="1" x14ac:dyDescent="0.2">
      <c r="A6" s="41"/>
      <c r="B6" s="41"/>
      <c r="C6" s="63"/>
      <c r="D6" s="63"/>
      <c r="E6" s="63"/>
      <c r="F6" s="63"/>
      <c r="G6" s="42"/>
      <c r="H6" s="42"/>
      <c r="I6" s="63"/>
      <c r="J6" s="9"/>
      <c r="K6" s="64"/>
      <c r="L6" s="65"/>
      <c r="M6" s="43"/>
    </row>
    <row r="7" spans="1:20" ht="16.5" customHeight="1" x14ac:dyDescent="0.2">
      <c r="A7" s="103" t="s">
        <v>13</v>
      </c>
      <c r="B7" s="103"/>
      <c r="C7" s="98" t="s">
        <v>99</v>
      </c>
      <c r="D7" s="103" t="s">
        <v>15</v>
      </c>
      <c r="E7" s="103"/>
      <c r="F7" s="99" t="s">
        <v>99</v>
      </c>
      <c r="G7" s="100" t="s">
        <v>16</v>
      </c>
      <c r="H7" s="98" t="s">
        <v>11</v>
      </c>
      <c r="I7" s="100" t="s">
        <v>17</v>
      </c>
      <c r="J7" s="101"/>
      <c r="K7" s="101"/>
      <c r="L7" s="101"/>
      <c r="M7" s="23"/>
      <c r="O7" s="41"/>
      <c r="P7" s="41"/>
      <c r="Q7" s="41"/>
      <c r="R7" s="41"/>
      <c r="S7" s="40"/>
    </row>
    <row r="8" spans="1:20" ht="6.75" customHeight="1" thickBot="1" x14ac:dyDescent="0.25">
      <c r="A8" s="44"/>
      <c r="B8" s="1"/>
      <c r="C8" s="3"/>
      <c r="D8" s="14"/>
      <c r="E8" s="44"/>
      <c r="F8" s="4"/>
      <c r="G8" s="2"/>
      <c r="H8" s="1"/>
      <c r="I8" s="44"/>
      <c r="J8" s="44"/>
      <c r="K8" s="45"/>
      <c r="L8" s="5"/>
      <c r="M8" s="5"/>
    </row>
    <row r="9" spans="1:20" ht="25.5" x14ac:dyDescent="0.2">
      <c r="A9" s="14"/>
      <c r="B9" s="110" t="s">
        <v>18</v>
      </c>
      <c r="C9" s="141" t="s">
        <v>19</v>
      </c>
      <c r="D9" s="142"/>
      <c r="E9" s="78"/>
      <c r="F9" s="78"/>
      <c r="G9" s="78"/>
      <c r="H9" s="78"/>
      <c r="I9" s="78"/>
      <c r="J9" s="78"/>
      <c r="K9" s="10" t="s">
        <v>20</v>
      </c>
      <c r="L9" s="6"/>
      <c r="M9" s="6"/>
    </row>
    <row r="10" spans="1:20" ht="15.75" thickBot="1" x14ac:dyDescent="0.3">
      <c r="A10" s="14"/>
      <c r="B10" s="111"/>
      <c r="C10" s="108" t="s">
        <v>21</v>
      </c>
      <c r="D10" s="109"/>
      <c r="E10" s="79"/>
      <c r="F10" s="79"/>
      <c r="G10" s="79"/>
      <c r="H10" s="79"/>
      <c r="I10" s="79"/>
      <c r="J10" s="79"/>
      <c r="K10" s="46">
        <f>SUM(E10:J10)</f>
        <v>0</v>
      </c>
      <c r="L10" s="7"/>
      <c r="M10" s="7"/>
    </row>
    <row r="11" spans="1:20" ht="15" x14ac:dyDescent="0.25">
      <c r="A11" s="164" t="s">
        <v>22</v>
      </c>
      <c r="B11" s="173" t="s">
        <v>23</v>
      </c>
      <c r="C11" s="174"/>
      <c r="D11" s="175"/>
      <c r="E11" s="48">
        <f>+$K$11*E10</f>
        <v>0</v>
      </c>
      <c r="F11" s="48">
        <f t="shared" ref="F11:I11" si="0">+$K$11*F10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8">
        <f>+$K$11*J10</f>
        <v>0</v>
      </c>
      <c r="K11" s="80"/>
      <c r="L11" s="7" t="s">
        <v>24</v>
      </c>
      <c r="M11" s="7"/>
    </row>
    <row r="12" spans="1:20" ht="15" x14ac:dyDescent="0.25">
      <c r="A12" s="165"/>
      <c r="B12" s="115" t="s">
        <v>25</v>
      </c>
      <c r="C12" s="116"/>
      <c r="D12" s="117"/>
      <c r="E12" s="47">
        <f>K12</f>
        <v>0</v>
      </c>
      <c r="F12" s="47"/>
      <c r="G12" s="47"/>
      <c r="H12" s="47"/>
      <c r="I12" s="47"/>
      <c r="J12" s="67"/>
      <c r="K12" s="81"/>
      <c r="L12" s="7" t="s">
        <v>26</v>
      </c>
      <c r="M12" s="7"/>
      <c r="N12" s="37" t="s">
        <v>27</v>
      </c>
      <c r="O12" s="12"/>
    </row>
    <row r="13" spans="1:20" ht="27.75" customHeight="1" x14ac:dyDescent="0.25">
      <c r="A13" s="165"/>
      <c r="B13" s="167" t="s">
        <v>28</v>
      </c>
      <c r="C13" s="168"/>
      <c r="D13" s="169"/>
      <c r="E13" s="48">
        <f>+$K$13*E10</f>
        <v>0</v>
      </c>
      <c r="F13" s="48">
        <f t="shared" ref="F13" si="1">+$K$13*F10</f>
        <v>0</v>
      </c>
      <c r="G13" s="48">
        <f>+$K$13*G10</f>
        <v>0</v>
      </c>
      <c r="H13" s="48">
        <f t="shared" ref="H13:J13" si="2">+$K$13*H10</f>
        <v>0</v>
      </c>
      <c r="I13" s="48">
        <f t="shared" si="2"/>
        <v>0</v>
      </c>
      <c r="J13" s="49">
        <f t="shared" si="2"/>
        <v>0</v>
      </c>
      <c r="K13" s="81"/>
      <c r="L13" s="7" t="s">
        <v>29</v>
      </c>
      <c r="M13" s="7"/>
      <c r="O13" s="12"/>
      <c r="P13" s="160"/>
      <c r="Q13" s="160"/>
      <c r="R13" s="160"/>
      <c r="S13" s="50"/>
    </row>
    <row r="14" spans="1:20" ht="15" x14ac:dyDescent="0.25">
      <c r="A14" s="165"/>
      <c r="B14" s="115" t="s">
        <v>30</v>
      </c>
      <c r="C14" s="116"/>
      <c r="D14" s="117"/>
      <c r="E14" s="47">
        <f>+$K$14*E10</f>
        <v>0</v>
      </c>
      <c r="F14" s="48">
        <f t="shared" ref="F14:I14" si="3">+$K$14*F10</f>
        <v>0</v>
      </c>
      <c r="G14" s="48">
        <f t="shared" si="3"/>
        <v>0</v>
      </c>
      <c r="H14" s="48">
        <f t="shared" si="3"/>
        <v>0</v>
      </c>
      <c r="I14" s="48">
        <f t="shared" si="3"/>
        <v>0</v>
      </c>
      <c r="J14" s="49">
        <f>+$K$14*J10</f>
        <v>0</v>
      </c>
      <c r="K14" s="81"/>
      <c r="L14" s="7" t="s">
        <v>31</v>
      </c>
      <c r="M14" s="7"/>
      <c r="O14" s="12"/>
    </row>
    <row r="15" spans="1:20" ht="15.75" thickBot="1" x14ac:dyDescent="0.3">
      <c r="A15" s="166"/>
      <c r="B15" s="170" t="s">
        <v>32</v>
      </c>
      <c r="C15" s="171"/>
      <c r="D15" s="172"/>
      <c r="E15" s="66">
        <f>SUM(E11:E14)</f>
        <v>0</v>
      </c>
      <c r="F15" s="66">
        <f>SUM(F11:F14)</f>
        <v>0</v>
      </c>
      <c r="G15" s="66">
        <f t="shared" ref="G15:J15" si="4">SUM(G11:G14)</f>
        <v>0</v>
      </c>
      <c r="H15" s="66">
        <f t="shared" si="4"/>
        <v>0</v>
      </c>
      <c r="I15" s="66">
        <f t="shared" si="4"/>
        <v>0</v>
      </c>
      <c r="J15" s="86">
        <f t="shared" si="4"/>
        <v>0</v>
      </c>
      <c r="K15" s="52">
        <f>SUM(K11:K14)</f>
        <v>0</v>
      </c>
      <c r="L15" s="7" t="s">
        <v>33</v>
      </c>
      <c r="M15" s="7"/>
      <c r="O15" s="12"/>
      <c r="S15" s="37" t="s">
        <v>27</v>
      </c>
    </row>
    <row r="16" spans="1:20" ht="24.75" customHeight="1" thickTop="1" x14ac:dyDescent="0.25">
      <c r="A16" s="14"/>
      <c r="B16" s="154" t="s">
        <v>34</v>
      </c>
      <c r="C16" s="155"/>
      <c r="D16" s="156"/>
      <c r="E16" s="68">
        <f>+$K$16*E10</f>
        <v>0</v>
      </c>
      <c r="F16" s="68">
        <f t="shared" ref="F16:J16" si="5">+$K$16*F10</f>
        <v>0</v>
      </c>
      <c r="G16" s="68">
        <f t="shared" si="5"/>
        <v>0</v>
      </c>
      <c r="H16" s="68">
        <f t="shared" si="5"/>
        <v>0</v>
      </c>
      <c r="I16" s="68">
        <f t="shared" si="5"/>
        <v>0</v>
      </c>
      <c r="J16" s="69">
        <f t="shared" si="5"/>
        <v>0</v>
      </c>
      <c r="K16" s="82"/>
      <c r="L16" s="7" t="s">
        <v>35</v>
      </c>
      <c r="M16" s="7"/>
      <c r="O16" s="12"/>
      <c r="T16" s="51"/>
    </row>
    <row r="17" spans="1:19" ht="24.75" customHeight="1" x14ac:dyDescent="0.25">
      <c r="A17" s="14"/>
      <c r="B17" s="112" t="s">
        <v>36</v>
      </c>
      <c r="C17" s="113"/>
      <c r="D17" s="114"/>
      <c r="E17" s="48">
        <f t="shared" ref="E17:J17" si="6">+$K$17*E10</f>
        <v>0</v>
      </c>
      <c r="F17" s="48">
        <f t="shared" si="6"/>
        <v>0</v>
      </c>
      <c r="G17" s="48">
        <f t="shared" si="6"/>
        <v>0</v>
      </c>
      <c r="H17" s="48">
        <f t="shared" si="6"/>
        <v>0</v>
      </c>
      <c r="I17" s="48">
        <f t="shared" si="6"/>
        <v>0</v>
      </c>
      <c r="J17" s="48">
        <f t="shared" si="6"/>
        <v>0</v>
      </c>
      <c r="K17" s="81"/>
      <c r="L17" s="7" t="s">
        <v>37</v>
      </c>
      <c r="M17" s="7"/>
      <c r="O17" s="12"/>
    </row>
    <row r="18" spans="1:19" ht="26.25" customHeight="1" x14ac:dyDescent="0.25">
      <c r="A18" s="14"/>
      <c r="B18" s="105" t="s">
        <v>38</v>
      </c>
      <c r="C18" s="106"/>
      <c r="D18" s="107"/>
      <c r="E18" s="48">
        <f>+$K$18*E10</f>
        <v>0</v>
      </c>
      <c r="F18" s="48">
        <f t="shared" ref="F18:J18" si="7">+$K$18*F10</f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9">
        <f t="shared" si="7"/>
        <v>0</v>
      </c>
      <c r="K18" s="81"/>
      <c r="L18" s="7" t="s">
        <v>39</v>
      </c>
      <c r="M18" s="7"/>
      <c r="O18" s="12"/>
    </row>
    <row r="19" spans="1:19" ht="24.75" customHeight="1" x14ac:dyDescent="0.25">
      <c r="A19" s="14"/>
      <c r="B19" s="176" t="s">
        <v>40</v>
      </c>
      <c r="C19" s="177"/>
      <c r="D19" s="177"/>
      <c r="E19" s="48">
        <f>K19</f>
        <v>4000</v>
      </c>
      <c r="F19" s="48"/>
      <c r="G19" s="48"/>
      <c r="H19" s="48"/>
      <c r="I19" s="48"/>
      <c r="J19" s="49"/>
      <c r="K19" s="83">
        <v>4000</v>
      </c>
      <c r="L19" s="7" t="s">
        <v>41</v>
      </c>
      <c r="M19" s="91"/>
      <c r="O19" s="12"/>
    </row>
    <row r="20" spans="1:19" ht="16.5" customHeight="1" thickBot="1" x14ac:dyDescent="0.3">
      <c r="A20" s="14"/>
      <c r="B20" s="121" t="s">
        <v>42</v>
      </c>
      <c r="C20" s="122"/>
      <c r="D20" s="123"/>
      <c r="E20" s="87">
        <f>SUM(E15-E16-E17-E18-E19)</f>
        <v>-4000</v>
      </c>
      <c r="F20" s="87">
        <f>SUM(F15-F16-F17-F18-F19)</f>
        <v>0</v>
      </c>
      <c r="G20" s="87">
        <f t="shared" ref="G20:J20" si="8">SUM(G15-G16-G17-G18-G19)</f>
        <v>0</v>
      </c>
      <c r="H20" s="87">
        <f t="shared" si="8"/>
        <v>0</v>
      </c>
      <c r="I20" s="87">
        <f t="shared" si="8"/>
        <v>0</v>
      </c>
      <c r="J20" s="87">
        <f t="shared" si="8"/>
        <v>0</v>
      </c>
      <c r="K20" s="52">
        <f>SUM(K15-K16-K17-K18-K19)</f>
        <v>-4000</v>
      </c>
      <c r="L20" s="7" t="s">
        <v>43</v>
      </c>
      <c r="M20" s="7"/>
      <c r="O20" s="12"/>
    </row>
    <row r="21" spans="1:19" ht="24.75" customHeight="1" thickTop="1" x14ac:dyDescent="0.25">
      <c r="A21" s="14"/>
      <c r="B21" s="145" t="s">
        <v>44</v>
      </c>
      <c r="C21" s="146"/>
      <c r="D21" s="147"/>
      <c r="E21" s="68">
        <f>+$K$21*E10</f>
        <v>0</v>
      </c>
      <c r="F21" s="68">
        <f t="shared" ref="F21:I21" si="9">+$K$21*F10</f>
        <v>0</v>
      </c>
      <c r="G21" s="68">
        <f t="shared" si="9"/>
        <v>0</v>
      </c>
      <c r="H21" s="68">
        <f t="shared" si="9"/>
        <v>0</v>
      </c>
      <c r="I21" s="68">
        <f t="shared" si="9"/>
        <v>0</v>
      </c>
      <c r="J21" s="69">
        <f>+$K$21*J10</f>
        <v>0</v>
      </c>
      <c r="K21" s="82"/>
      <c r="L21" s="7" t="s">
        <v>45</v>
      </c>
      <c r="M21" s="7"/>
      <c r="O21" s="12"/>
    </row>
    <row r="22" spans="1:19" ht="15" x14ac:dyDescent="0.25">
      <c r="A22" s="14"/>
      <c r="B22" s="148" t="s">
        <v>46</v>
      </c>
      <c r="C22" s="149"/>
      <c r="D22" s="150"/>
      <c r="E22" s="48">
        <f>+$K$22*E10</f>
        <v>0</v>
      </c>
      <c r="F22" s="48">
        <f t="shared" ref="F22:J22" si="10">+$K$22*F10</f>
        <v>0</v>
      </c>
      <c r="G22" s="48">
        <f t="shared" si="10"/>
        <v>0</v>
      </c>
      <c r="H22" s="48">
        <f t="shared" si="10"/>
        <v>0</v>
      </c>
      <c r="I22" s="48">
        <f t="shared" si="10"/>
        <v>0</v>
      </c>
      <c r="J22" s="48">
        <f t="shared" si="10"/>
        <v>0</v>
      </c>
      <c r="K22" s="83"/>
      <c r="L22" s="7" t="s">
        <v>47</v>
      </c>
      <c r="M22" s="7"/>
      <c r="O22" s="12"/>
      <c r="Q22" s="13"/>
      <c r="R22" s="13"/>
    </row>
    <row r="23" spans="1:19" ht="15.75" thickBot="1" x14ac:dyDescent="0.3">
      <c r="A23" s="14"/>
      <c r="B23" s="121" t="s">
        <v>48</v>
      </c>
      <c r="C23" s="122"/>
      <c r="D23" s="123"/>
      <c r="E23" s="66">
        <f>E15-E16-E17-E18-E21-E22</f>
        <v>0</v>
      </c>
      <c r="F23" s="66">
        <f t="shared" ref="F23:J23" si="11">F15-F16-F17-F18-F21-F22</f>
        <v>0</v>
      </c>
      <c r="G23" s="66">
        <f t="shared" si="11"/>
        <v>0</v>
      </c>
      <c r="H23" s="66">
        <f t="shared" si="11"/>
        <v>0</v>
      </c>
      <c r="I23" s="66">
        <f t="shared" si="11"/>
        <v>0</v>
      </c>
      <c r="J23" s="86">
        <f t="shared" si="11"/>
        <v>0</v>
      </c>
      <c r="K23" s="52">
        <f>+K15-K16-K17-K18-K21-K22</f>
        <v>0</v>
      </c>
      <c r="L23" s="7" t="s">
        <v>49</v>
      </c>
      <c r="M23" s="7"/>
      <c r="O23" s="12"/>
      <c r="P23" s="13"/>
      <c r="Q23" s="11"/>
      <c r="R23" s="11"/>
    </row>
    <row r="24" spans="1:19" ht="15.75" thickTop="1" x14ac:dyDescent="0.25">
      <c r="A24" s="14"/>
      <c r="B24" s="154" t="s">
        <v>50</v>
      </c>
      <c r="C24" s="155"/>
      <c r="D24" s="156"/>
      <c r="E24" s="68">
        <f>+$K$24*E10</f>
        <v>0</v>
      </c>
      <c r="F24" s="68">
        <f t="shared" ref="F24:J24" si="12">+$K$24*F10</f>
        <v>0</v>
      </c>
      <c r="G24" s="68">
        <f t="shared" si="12"/>
        <v>0</v>
      </c>
      <c r="H24" s="68">
        <f t="shared" si="12"/>
        <v>0</v>
      </c>
      <c r="I24" s="68">
        <f t="shared" si="12"/>
        <v>0</v>
      </c>
      <c r="J24" s="68">
        <f t="shared" si="12"/>
        <v>0</v>
      </c>
      <c r="K24" s="82"/>
      <c r="L24" s="7" t="s">
        <v>51</v>
      </c>
      <c r="M24" s="7"/>
      <c r="O24" s="12"/>
      <c r="S24" s="37" t="s">
        <v>27</v>
      </c>
    </row>
    <row r="25" spans="1:19" ht="29.25" customHeight="1" x14ac:dyDescent="0.25">
      <c r="A25" s="14"/>
      <c r="B25" s="105" t="s">
        <v>52</v>
      </c>
      <c r="C25" s="106"/>
      <c r="D25" s="107"/>
      <c r="E25" s="48">
        <f>+$K$25*E10</f>
        <v>0</v>
      </c>
      <c r="F25" s="48">
        <f t="shared" ref="F25:J25" si="13">+$K$25*F10</f>
        <v>0</v>
      </c>
      <c r="G25" s="48">
        <f t="shared" si="13"/>
        <v>0</v>
      </c>
      <c r="H25" s="48">
        <f t="shared" si="13"/>
        <v>0</v>
      </c>
      <c r="I25" s="48">
        <f t="shared" si="13"/>
        <v>0</v>
      </c>
      <c r="J25" s="48">
        <f t="shared" si="13"/>
        <v>0</v>
      </c>
      <c r="K25" s="81"/>
      <c r="L25" s="7" t="s">
        <v>53</v>
      </c>
      <c r="M25" s="7"/>
      <c r="O25" s="12"/>
      <c r="S25" s="37" t="s">
        <v>27</v>
      </c>
    </row>
    <row r="26" spans="1:19" ht="25.5" customHeight="1" x14ac:dyDescent="0.25">
      <c r="A26" s="14"/>
      <c r="B26" s="105" t="s">
        <v>54</v>
      </c>
      <c r="C26" s="106"/>
      <c r="D26" s="107"/>
      <c r="E26" s="48">
        <f>+$K$26*E10</f>
        <v>0</v>
      </c>
      <c r="F26" s="48">
        <f t="shared" ref="F26:J26" si="14">+$K$26*F10</f>
        <v>0</v>
      </c>
      <c r="G26" s="48">
        <f t="shared" si="14"/>
        <v>0</v>
      </c>
      <c r="H26" s="48">
        <f t="shared" si="14"/>
        <v>0</v>
      </c>
      <c r="I26" s="48">
        <f t="shared" si="14"/>
        <v>0</v>
      </c>
      <c r="J26" s="48">
        <f t="shared" si="14"/>
        <v>0</v>
      </c>
      <c r="K26" s="81"/>
      <c r="L26" s="7" t="s">
        <v>55</v>
      </c>
      <c r="M26" s="92"/>
      <c r="O26" s="12"/>
    </row>
    <row r="27" spans="1:19" ht="24" customHeight="1" x14ac:dyDescent="0.25">
      <c r="A27" s="14"/>
      <c r="B27" s="105" t="s">
        <v>56</v>
      </c>
      <c r="C27" s="106"/>
      <c r="D27" s="107"/>
      <c r="E27" s="48">
        <f t="shared" ref="E27:J27" si="15">+$K$27*E10</f>
        <v>0</v>
      </c>
      <c r="F27" s="48">
        <f t="shared" si="15"/>
        <v>0</v>
      </c>
      <c r="G27" s="48">
        <f t="shared" si="15"/>
        <v>0</v>
      </c>
      <c r="H27" s="48">
        <f t="shared" si="15"/>
        <v>0</v>
      </c>
      <c r="I27" s="48">
        <f t="shared" si="15"/>
        <v>0</v>
      </c>
      <c r="J27" s="48">
        <f t="shared" si="15"/>
        <v>0</v>
      </c>
      <c r="K27" s="81"/>
      <c r="L27" s="7" t="s">
        <v>57</v>
      </c>
      <c r="M27" s="7"/>
      <c r="O27" s="12"/>
    </row>
    <row r="28" spans="1:19" ht="15.75" thickBot="1" x14ac:dyDescent="0.3">
      <c r="A28" s="14"/>
      <c r="B28" s="121" t="s">
        <v>58</v>
      </c>
      <c r="C28" s="122"/>
      <c r="D28" s="123"/>
      <c r="E28" s="88">
        <f>SUM(E15,E24:E27)</f>
        <v>0</v>
      </c>
      <c r="F28" s="88">
        <f t="shared" ref="F28:J28" si="16">SUM(F15,F24:F27)</f>
        <v>0</v>
      </c>
      <c r="G28" s="88">
        <f t="shared" si="16"/>
        <v>0</v>
      </c>
      <c r="H28" s="88">
        <f t="shared" si="16"/>
        <v>0</v>
      </c>
      <c r="I28" s="88">
        <f t="shared" si="16"/>
        <v>0</v>
      </c>
      <c r="J28" s="88">
        <f t="shared" si="16"/>
        <v>0</v>
      </c>
      <c r="K28" s="52">
        <f>SUM(K15,K24:K27)</f>
        <v>0</v>
      </c>
      <c r="L28" s="7" t="s">
        <v>59</v>
      </c>
      <c r="M28" s="7"/>
      <c r="O28" s="12"/>
    </row>
    <row r="29" spans="1:19" ht="15.75" thickTop="1" x14ac:dyDescent="0.25">
      <c r="A29" s="14"/>
      <c r="B29" s="154" t="s">
        <v>60</v>
      </c>
      <c r="C29" s="155"/>
      <c r="D29" s="156"/>
      <c r="E29" s="68">
        <f t="shared" ref="E29:J29" si="17">$K$29*E10</f>
        <v>0</v>
      </c>
      <c r="F29" s="68">
        <f t="shared" si="17"/>
        <v>0</v>
      </c>
      <c r="G29" s="68">
        <f t="shared" si="17"/>
        <v>0</v>
      </c>
      <c r="H29" s="68">
        <f t="shared" si="17"/>
        <v>0</v>
      </c>
      <c r="I29" s="68">
        <f t="shared" si="17"/>
        <v>0</v>
      </c>
      <c r="J29" s="85">
        <f t="shared" si="17"/>
        <v>0</v>
      </c>
      <c r="K29" s="82"/>
      <c r="L29" s="7" t="s">
        <v>61</v>
      </c>
      <c r="M29" s="7"/>
      <c r="O29" s="12"/>
    </row>
    <row r="30" spans="1:19" ht="38.25" customHeight="1" x14ac:dyDescent="0.25">
      <c r="A30" s="14"/>
      <c r="B30" s="157" t="s">
        <v>62</v>
      </c>
      <c r="C30" s="158"/>
      <c r="D30" s="159"/>
      <c r="E30" s="71">
        <f t="shared" ref="E30:J30" si="18">$K$30*E10</f>
        <v>0</v>
      </c>
      <c r="F30" s="71">
        <f t="shared" si="18"/>
        <v>0</v>
      </c>
      <c r="G30" s="71">
        <f t="shared" si="18"/>
        <v>0</v>
      </c>
      <c r="H30" s="71">
        <f t="shared" si="18"/>
        <v>0</v>
      </c>
      <c r="I30" s="71">
        <f t="shared" si="18"/>
        <v>0</v>
      </c>
      <c r="J30" s="72">
        <f t="shared" si="18"/>
        <v>0</v>
      </c>
      <c r="K30" s="89">
        <f>IF(OR(F7&lt;50%,C7='Office Use'!C15),0,M30)</f>
        <v>0</v>
      </c>
      <c r="L30" s="7" t="s">
        <v>63</v>
      </c>
      <c r="M30" s="53">
        <f>IF(N30&gt;7829,7829,N30)</f>
        <v>0</v>
      </c>
      <c r="N30" s="54">
        <f>IF(I5='Office Use'!A1,(K15-K13)*1.25*0.1,((K15-K13)+K26)*0.1)</f>
        <v>0</v>
      </c>
      <c r="O30" s="12"/>
      <c r="Q30" s="55"/>
    </row>
    <row r="31" spans="1:19" ht="34.5" customHeight="1" x14ac:dyDescent="0.25">
      <c r="A31" s="14"/>
      <c r="B31" s="118" t="s">
        <v>64</v>
      </c>
      <c r="C31" s="119"/>
      <c r="D31" s="120"/>
      <c r="E31" s="71">
        <f t="shared" ref="E31:J31" si="19">+$K$31*E10</f>
        <v>0</v>
      </c>
      <c r="F31" s="71">
        <f t="shared" si="19"/>
        <v>0</v>
      </c>
      <c r="G31" s="71">
        <f t="shared" si="19"/>
        <v>0</v>
      </c>
      <c r="H31" s="71">
        <f t="shared" si="19"/>
        <v>0</v>
      </c>
      <c r="I31" s="71">
        <f t="shared" si="19"/>
        <v>0</v>
      </c>
      <c r="J31" s="72">
        <f t="shared" si="19"/>
        <v>0</v>
      </c>
      <c r="K31" s="89">
        <f>IF(OR(F7&lt;50%,C7='Office Use'!C15),0,M31)</f>
        <v>0</v>
      </c>
      <c r="L31" s="7" t="s">
        <v>65</v>
      </c>
      <c r="M31" s="53">
        <f>IF(N31&gt;4697,4697,N31)</f>
        <v>0</v>
      </c>
      <c r="N31" s="54">
        <f>IF(I5='Office Use'!A1,(K15-K13)*1.25*0.03,((K15-K13)+K26)*0.03)</f>
        <v>0</v>
      </c>
      <c r="O31" s="12"/>
    </row>
    <row r="32" spans="1:19" ht="38.25" customHeight="1" x14ac:dyDescent="0.25">
      <c r="A32" s="14"/>
      <c r="B32" s="118" t="s">
        <v>66</v>
      </c>
      <c r="C32" s="119"/>
      <c r="D32" s="120"/>
      <c r="E32" s="71" t="str">
        <f>IF(K32=" "," ",$K$32*E10)</f>
        <v xml:space="preserve"> </v>
      </c>
      <c r="F32" s="71" t="str">
        <f>IF(K32=" "," ",$K$32*F10)</f>
        <v xml:space="preserve"> </v>
      </c>
      <c r="G32" s="71" t="str">
        <f>IF(K32=" "," ",$K$32*G10)</f>
        <v xml:space="preserve"> </v>
      </c>
      <c r="H32" s="71" t="str">
        <f>IF(K32=" "," ",$K$32*H10)</f>
        <v xml:space="preserve"> </v>
      </c>
      <c r="I32" s="71" t="str">
        <f>IF(K32=" "," ",$K$32*I10)</f>
        <v xml:space="preserve"> </v>
      </c>
      <c r="J32" s="72" t="str">
        <f>IF(K32=" "," ",$K$32*J10)</f>
        <v xml:space="preserve"> </v>
      </c>
      <c r="K32" s="90" t="str">
        <f>IF(F7=1, K31, " ")</f>
        <v xml:space="preserve"> </v>
      </c>
      <c r="L32" s="7" t="s">
        <v>67</v>
      </c>
      <c r="M32" s="7"/>
      <c r="N32" s="34"/>
      <c r="O32" s="12"/>
    </row>
    <row r="33" spans="1:17" ht="15.75" thickBot="1" x14ac:dyDescent="0.3">
      <c r="A33" s="14"/>
      <c r="B33" s="178" t="s">
        <v>118</v>
      </c>
      <c r="C33" s="179"/>
      <c r="D33" s="180"/>
      <c r="E33" s="71">
        <f>+$K$33*E10</f>
        <v>0</v>
      </c>
      <c r="F33" s="71">
        <f t="shared" ref="F33:J33" si="20">+$K$33*F10</f>
        <v>0</v>
      </c>
      <c r="G33" s="71">
        <f t="shared" si="20"/>
        <v>0</v>
      </c>
      <c r="H33" s="71">
        <f t="shared" si="20"/>
        <v>0</v>
      </c>
      <c r="I33" s="71">
        <f t="shared" si="20"/>
        <v>0</v>
      </c>
      <c r="J33" s="71">
        <f t="shared" si="20"/>
        <v>0</v>
      </c>
      <c r="K33" s="84"/>
      <c r="L33" s="7" t="s">
        <v>68</v>
      </c>
      <c r="M33" s="7"/>
      <c r="N33" s="34"/>
      <c r="O33" s="12"/>
    </row>
    <row r="34" spans="1:17" ht="15.75" thickBot="1" x14ac:dyDescent="0.3">
      <c r="A34" s="14"/>
      <c r="B34" s="151" t="s">
        <v>69</v>
      </c>
      <c r="C34" s="152"/>
      <c r="D34" s="153"/>
      <c r="E34" s="73">
        <f>SUM(E28:E33)</f>
        <v>0</v>
      </c>
      <c r="F34" s="73">
        <f t="shared" ref="F34:J34" si="21">SUM(F28:F33)</f>
        <v>0</v>
      </c>
      <c r="G34" s="73">
        <f t="shared" si="21"/>
        <v>0</v>
      </c>
      <c r="H34" s="73">
        <f t="shared" si="21"/>
        <v>0</v>
      </c>
      <c r="I34" s="73">
        <f t="shared" si="21"/>
        <v>0</v>
      </c>
      <c r="J34" s="73">
        <f t="shared" si="21"/>
        <v>0</v>
      </c>
      <c r="K34" s="70">
        <f>SUM(K28,K29:K33)</f>
        <v>0</v>
      </c>
      <c r="L34" s="7" t="s">
        <v>70</v>
      </c>
      <c r="M34" s="7"/>
      <c r="O34" s="12"/>
    </row>
    <row r="35" spans="1:17" ht="26.25" customHeight="1" thickBot="1" x14ac:dyDescent="0.3">
      <c r="A35" s="14"/>
      <c r="B35" s="161" t="s">
        <v>71</v>
      </c>
      <c r="C35" s="162"/>
      <c r="D35" s="163"/>
      <c r="E35" s="74">
        <f t="shared" ref="E35:K35" si="22">E34-E12</f>
        <v>0</v>
      </c>
      <c r="F35" s="74">
        <f t="shared" si="22"/>
        <v>0</v>
      </c>
      <c r="G35" s="74">
        <f t="shared" si="22"/>
        <v>0</v>
      </c>
      <c r="H35" s="74">
        <f t="shared" si="22"/>
        <v>0</v>
      </c>
      <c r="I35" s="74">
        <f t="shared" si="22"/>
        <v>0</v>
      </c>
      <c r="J35" s="74">
        <f t="shared" si="22"/>
        <v>0</v>
      </c>
      <c r="K35" s="39">
        <f t="shared" si="22"/>
        <v>0</v>
      </c>
      <c r="L35" s="7" t="s">
        <v>72</v>
      </c>
      <c r="M35" s="7"/>
      <c r="O35" s="12"/>
    </row>
    <row r="36" spans="1:17" ht="8.25" customHeight="1" x14ac:dyDescent="0.25">
      <c r="A36" s="20"/>
      <c r="E36" s="1"/>
      <c r="F36" s="1"/>
      <c r="G36" s="1"/>
      <c r="H36" s="1"/>
      <c r="I36" s="1"/>
    </row>
    <row r="37" spans="1:17" x14ac:dyDescent="0.2">
      <c r="A37" s="50"/>
      <c r="B37" s="93"/>
      <c r="C37" s="93"/>
      <c r="D37" s="93"/>
      <c r="E37" s="1"/>
      <c r="F37" s="93"/>
      <c r="G37" s="93"/>
      <c r="H37" s="93"/>
      <c r="I37" s="1"/>
      <c r="J37" s="139"/>
      <c r="K37" s="139"/>
      <c r="P37" s="139"/>
      <c r="Q37" s="139"/>
    </row>
    <row r="38" spans="1:17" x14ac:dyDescent="0.2">
      <c r="B38" s="104" t="s">
        <v>73</v>
      </c>
      <c r="C38" s="104"/>
      <c r="D38" s="104"/>
      <c r="F38" s="104" t="s">
        <v>74</v>
      </c>
      <c r="G38" s="104"/>
      <c r="H38" s="104"/>
      <c r="J38" s="14"/>
      <c r="K38" s="62"/>
      <c r="P38" s="14"/>
      <c r="Q38" s="62"/>
    </row>
    <row r="39" spans="1:17" x14ac:dyDescent="0.2">
      <c r="A39" s="102"/>
      <c r="B39" s="102"/>
      <c r="C39" s="58"/>
      <c r="D39" s="13"/>
      <c r="J39" s="14"/>
      <c r="K39" s="62"/>
      <c r="P39" s="14"/>
      <c r="Q39" s="62"/>
    </row>
    <row r="40" spans="1:17" x14ac:dyDescent="0.2">
      <c r="A40" s="13"/>
      <c r="B40" s="93"/>
      <c r="C40" s="93"/>
      <c r="D40" s="93"/>
      <c r="F40" s="93"/>
      <c r="G40" s="93"/>
      <c r="H40" s="93"/>
      <c r="J40" s="14"/>
      <c r="K40" s="62"/>
      <c r="P40" s="14"/>
      <c r="Q40" s="62"/>
    </row>
    <row r="41" spans="1:17" x14ac:dyDescent="0.2">
      <c r="B41" s="104" t="s">
        <v>75</v>
      </c>
      <c r="C41" s="104"/>
      <c r="D41" s="104"/>
      <c r="F41" s="104" t="s">
        <v>76</v>
      </c>
      <c r="G41" s="104"/>
      <c r="H41" s="104"/>
      <c r="J41" s="14"/>
      <c r="K41" s="62"/>
      <c r="P41" s="14"/>
      <c r="Q41" s="62"/>
    </row>
    <row r="42" spans="1:17" x14ac:dyDescent="0.2">
      <c r="J42" s="14"/>
      <c r="K42" s="62"/>
      <c r="P42" s="14"/>
      <c r="Q42" s="62"/>
    </row>
    <row r="43" spans="1:17" x14ac:dyDescent="0.2">
      <c r="B43" s="93"/>
      <c r="C43" s="93"/>
      <c r="D43" s="93"/>
      <c r="F43" s="93"/>
      <c r="G43" s="93"/>
      <c r="H43" s="93"/>
      <c r="J43" s="14"/>
      <c r="K43" s="62"/>
      <c r="P43" s="14"/>
      <c r="Q43" s="62"/>
    </row>
    <row r="44" spans="1:17" x14ac:dyDescent="0.2">
      <c r="B44" s="104" t="s">
        <v>77</v>
      </c>
      <c r="C44" s="104"/>
      <c r="D44" s="104"/>
      <c r="F44" s="104" t="s">
        <v>78</v>
      </c>
      <c r="G44" s="104"/>
      <c r="H44" s="104"/>
      <c r="J44" s="14"/>
      <c r="K44" s="62"/>
      <c r="P44" s="14"/>
      <c r="Q44" s="62"/>
    </row>
    <row r="45" spans="1:17" x14ac:dyDescent="0.2">
      <c r="J45" s="14"/>
      <c r="K45" s="14"/>
      <c r="P45" s="14"/>
      <c r="Q45" s="14"/>
    </row>
    <row r="46" spans="1:17" ht="15" x14ac:dyDescent="0.2">
      <c r="A46" s="14"/>
      <c r="B46" s="93"/>
      <c r="C46" s="93"/>
      <c r="D46" s="93"/>
      <c r="F46" s="95"/>
      <c r="G46" s="143" t="s">
        <v>79</v>
      </c>
      <c r="H46" s="143"/>
      <c r="I46" s="143"/>
      <c r="J46" s="14"/>
      <c r="K46" s="62"/>
    </row>
    <row r="47" spans="1:17" ht="18" x14ac:dyDescent="0.25">
      <c r="B47" s="104" t="s">
        <v>80</v>
      </c>
      <c r="C47" s="104"/>
      <c r="D47" s="104"/>
      <c r="E47" s="56"/>
      <c r="F47" s="94"/>
      <c r="G47" s="144" t="s">
        <v>81</v>
      </c>
      <c r="H47" s="144"/>
      <c r="I47" s="144"/>
      <c r="K47" s="37"/>
    </row>
    <row r="48" spans="1:17" x14ac:dyDescent="0.2">
      <c r="E48" s="28"/>
      <c r="I48" s="57"/>
      <c r="J48" s="28"/>
    </row>
    <row r="49" spans="1:14" ht="31.5" customHeight="1" x14ac:dyDescent="0.45">
      <c r="A49" s="33"/>
      <c r="B49" s="4" t="s">
        <v>82</v>
      </c>
      <c r="C49" s="96" t="s">
        <v>83</v>
      </c>
      <c r="D49" s="139" t="s">
        <v>84</v>
      </c>
      <c r="E49" s="139"/>
      <c r="F49" s="140" t="s">
        <v>85</v>
      </c>
      <c r="G49" s="140"/>
      <c r="H49" s="138" t="s">
        <v>86</v>
      </c>
      <c r="I49" s="138"/>
      <c r="J49" s="138" t="s">
        <v>87</v>
      </c>
      <c r="K49" s="138"/>
      <c r="L49" s="18"/>
      <c r="M49" s="18"/>
      <c r="N49" s="19"/>
    </row>
  </sheetData>
  <sheetProtection algorithmName="SHA-512" hashValue="g3qbTMmSfwqR3Lss3G/V/xzcv03EirYCK8CDkeutNgF7R4vXXIT8VW+aS4ACc3XVOLn/CXGah+cz9k8Z3A+6nA==" saltValue="tRxuLdWPkBEVkT7YZS3Jiw==" spinCount="100000" sheet="1" objects="1" scenarios="1"/>
  <mergeCells count="63">
    <mergeCell ref="P13:R13"/>
    <mergeCell ref="J37:K37"/>
    <mergeCell ref="B35:D35"/>
    <mergeCell ref="A11:A15"/>
    <mergeCell ref="B13:D13"/>
    <mergeCell ref="B15:D15"/>
    <mergeCell ref="B11:D11"/>
    <mergeCell ref="B16:D16"/>
    <mergeCell ref="B19:D19"/>
    <mergeCell ref="B12:D12"/>
    <mergeCell ref="B33:D33"/>
    <mergeCell ref="P37:Q37"/>
    <mergeCell ref="B44:D44"/>
    <mergeCell ref="F44:H44"/>
    <mergeCell ref="C9:D9"/>
    <mergeCell ref="G46:I46"/>
    <mergeCell ref="G47:I47"/>
    <mergeCell ref="B20:D20"/>
    <mergeCell ref="B21:D21"/>
    <mergeCell ref="B22:D22"/>
    <mergeCell ref="B34:D34"/>
    <mergeCell ref="B29:D29"/>
    <mergeCell ref="B30:D30"/>
    <mergeCell ref="B31:D31"/>
    <mergeCell ref="B23:D23"/>
    <mergeCell ref="B24:D24"/>
    <mergeCell ref="B25:D25"/>
    <mergeCell ref="B27:D27"/>
    <mergeCell ref="H49:I49"/>
    <mergeCell ref="J49:K49"/>
    <mergeCell ref="D49:E49"/>
    <mergeCell ref="F49:G49"/>
    <mergeCell ref="B47:D47"/>
    <mergeCell ref="A1:L1"/>
    <mergeCell ref="A2:B2"/>
    <mergeCell ref="J2:L2"/>
    <mergeCell ref="A4:B4"/>
    <mergeCell ref="C5:F5"/>
    <mergeCell ref="F2:G2"/>
    <mergeCell ref="F3:G3"/>
    <mergeCell ref="H3:I3"/>
    <mergeCell ref="C2:E2"/>
    <mergeCell ref="C4:F4"/>
    <mergeCell ref="G5:H5"/>
    <mergeCell ref="I4:J4"/>
    <mergeCell ref="K5:L5"/>
    <mergeCell ref="K4:L4"/>
    <mergeCell ref="B41:D41"/>
    <mergeCell ref="F41:H41"/>
    <mergeCell ref="B18:D18"/>
    <mergeCell ref="C10:D10"/>
    <mergeCell ref="B9:B10"/>
    <mergeCell ref="B17:D17"/>
    <mergeCell ref="B14:D14"/>
    <mergeCell ref="B32:D32"/>
    <mergeCell ref="B28:D28"/>
    <mergeCell ref="B26:D26"/>
    <mergeCell ref="J7:L7"/>
    <mergeCell ref="A39:B39"/>
    <mergeCell ref="D7:E7"/>
    <mergeCell ref="A7:B7"/>
    <mergeCell ref="B38:D38"/>
    <mergeCell ref="F38:H38"/>
  </mergeCells>
  <phoneticPr fontId="0" type="noConversion"/>
  <pageMargins left="0.2" right="0.2" top="0.4" bottom="0.25" header="0" footer="0"/>
  <pageSetup scale="76" orientation="portrait" r:id="rId1"/>
  <headerFooter alignWithMargins="0"/>
  <ignoredErrors>
    <ignoredError sqref="K10 G29:J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7" r:id="rId4" name="Check Box 463">
              <controlPr defaultSize="0" autoFill="0" autoLine="0" autoPict="0">
                <anchor moveWithCells="1">
                  <from>
                    <xdr:col>5</xdr:col>
                    <xdr:colOff>295275</xdr:colOff>
                    <xdr:row>45</xdr:row>
                    <xdr:rowOff>104775</xdr:rowOff>
                  </from>
                  <to>
                    <xdr:col>5</xdr:col>
                    <xdr:colOff>647700</xdr:colOff>
                    <xdr:row>46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'Office Use'!$C$2:$C$16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'Office Use'!$A$1:$A$3</xm:f>
          </x14:formula1>
          <xm:sqref>C39 H7 I5:I6</xm:sqref>
        </x14:dataValidation>
        <x14:dataValidation type="list" allowBlank="1" showInputMessage="1" showErrorMessage="1" xr:uid="{92F9784B-C8FF-4F19-AC46-8E9711F8723F}">
          <x14:formula1>
            <xm:f>'Office Use'!$D$2:$D$6</xm:f>
          </x14:formula1>
          <xm:sqref>F7</xm:sqref>
        </x14:dataValidation>
        <x14:dataValidation type="list" allowBlank="1" showInputMessage="1" showErrorMessage="1" xr:uid="{00000000-0002-0000-0000-000000000000}">
          <x14:formula1>
            <xm:f>'Office Use'!$B$2:$B$8</xm:f>
          </x14:formula1>
          <xm:sqref>M2</xm:sqref>
        </x14:dataValidation>
        <x14:dataValidation type="list" allowBlank="1" showInputMessage="1" showErrorMessage="1" xr:uid="{D6CC3471-66A7-425C-B037-DB9AEDC51DA5}">
          <x14:formula1>
            <xm:f>'Office Use'!$B$2:$B$9</xm:f>
          </x14:formula1>
          <xm:sqref>J2:L2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"/>
  <sheetViews>
    <sheetView workbookViewId="0">
      <selection activeCell="Q12" sqref="Q12"/>
    </sheetView>
  </sheetViews>
  <sheetFormatPr defaultRowHeight="12.75" x14ac:dyDescent="0.2"/>
  <cols>
    <col min="5" max="5" width="10.42578125" bestFit="1" customWidth="1"/>
    <col min="6" max="6" width="11.42578125" bestFit="1" customWidth="1"/>
    <col min="9" max="9" width="11.42578125" style="21" bestFit="1" customWidth="1"/>
  </cols>
  <sheetData>
    <row r="1" spans="1:10" ht="15.95" customHeight="1" x14ac:dyDescent="0.25">
      <c r="A1" s="181" t="s">
        <v>88</v>
      </c>
      <c r="B1" s="181"/>
      <c r="C1" s="181"/>
      <c r="D1" s="181"/>
      <c r="E1" s="181"/>
      <c r="F1" s="181"/>
      <c r="G1" s="181"/>
      <c r="H1" s="181"/>
      <c r="I1" s="181"/>
      <c r="J1" s="32"/>
    </row>
    <row r="2" spans="1:10" ht="15.95" customHeight="1" x14ac:dyDescent="0.25">
      <c r="A2" s="25" t="s">
        <v>89</v>
      </c>
      <c r="B2" s="182" t="s">
        <v>90</v>
      </c>
      <c r="C2" s="182"/>
      <c r="D2" s="182"/>
      <c r="E2" s="182"/>
      <c r="F2" s="182"/>
      <c r="G2" s="182"/>
      <c r="H2" s="182"/>
      <c r="I2" s="182"/>
      <c r="J2" s="22"/>
    </row>
    <row r="3" spans="1:10" ht="15.95" customHeight="1" x14ac:dyDescent="0.2">
      <c r="B3" s="182" t="s">
        <v>91</v>
      </c>
      <c r="C3" s="182"/>
      <c r="D3" s="182"/>
      <c r="E3" s="182"/>
      <c r="F3" s="182"/>
      <c r="G3" s="182"/>
      <c r="H3" s="182"/>
      <c r="I3" s="182"/>
    </row>
    <row r="4" spans="1:10" ht="15.95" customHeight="1" x14ac:dyDescent="0.2">
      <c r="E4" s="26"/>
      <c r="F4" s="27"/>
      <c r="G4" s="27"/>
      <c r="H4" s="27"/>
      <c r="I4" s="29"/>
    </row>
    <row r="5" spans="1:10" ht="15.95" customHeight="1" x14ac:dyDescent="0.25">
      <c r="A5" s="24" t="s">
        <v>92</v>
      </c>
      <c r="E5" s="26"/>
      <c r="F5" s="27"/>
      <c r="G5" s="27"/>
      <c r="H5" s="27"/>
      <c r="I5" s="30">
        <f>'SALARY SHEET'!K23/12</f>
        <v>0</v>
      </c>
    </row>
    <row r="6" spans="1:10" ht="15.95" customHeight="1" x14ac:dyDescent="0.2">
      <c r="E6" s="26"/>
      <c r="F6" s="27"/>
      <c r="G6" s="27"/>
      <c r="H6" s="27"/>
      <c r="I6" s="29"/>
    </row>
    <row r="7" spans="1:10" ht="15.95" customHeight="1" x14ac:dyDescent="0.25">
      <c r="A7" s="24" t="s">
        <v>93</v>
      </c>
      <c r="E7" s="26"/>
      <c r="F7" s="27"/>
      <c r="G7" s="27"/>
      <c r="H7" s="27"/>
      <c r="I7" s="31">
        <f>'SALARY SHEET'!K20</f>
        <v>-4000</v>
      </c>
    </row>
    <row r="8" spans="1:10" ht="15.95" customHeight="1" x14ac:dyDescent="0.2"/>
  </sheetData>
  <sheetProtection algorithmName="SHA-512" hashValue="Od+bK7BKE++Frmwd5kKVoA2EeM0NL27PcGCOMLxpSsWplGmzi4kNpw+1PYhXia4i5lasdKEHiK6LR7Z1COyj/w==" saltValue="HUZj/wp0GpfpnEbrnAHYUg==" spinCount="100000" sheet="1" objects="1" scenarios="1"/>
  <mergeCells count="3">
    <mergeCell ref="A1:I1"/>
    <mergeCell ref="B2:I2"/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6"/>
  <sheetViews>
    <sheetView workbookViewId="0">
      <selection activeCell="E12" sqref="E12"/>
    </sheetView>
  </sheetViews>
  <sheetFormatPr defaultRowHeight="12.75" x14ac:dyDescent="0.2"/>
  <cols>
    <col min="2" max="2" width="20.85546875" bestFit="1" customWidth="1"/>
    <col min="3" max="3" width="13.42578125" customWidth="1"/>
    <col min="4" max="4" width="9.140625" style="36"/>
  </cols>
  <sheetData>
    <row r="1" spans="1:4" x14ac:dyDescent="0.2">
      <c r="A1" t="s">
        <v>94</v>
      </c>
      <c r="B1" s="15" t="s">
        <v>95</v>
      </c>
      <c r="C1" s="15" t="s">
        <v>96</v>
      </c>
      <c r="D1" s="35" t="s">
        <v>97</v>
      </c>
    </row>
    <row r="2" spans="1:4" x14ac:dyDescent="0.2">
      <c r="A2" s="14" t="s">
        <v>11</v>
      </c>
      <c r="B2" s="14" t="s">
        <v>3</v>
      </c>
      <c r="C2" s="14" t="s">
        <v>98</v>
      </c>
      <c r="D2" s="38">
        <v>1</v>
      </c>
    </row>
    <row r="3" spans="1:4" x14ac:dyDescent="0.2">
      <c r="A3" s="14" t="s">
        <v>99</v>
      </c>
      <c r="B3" s="14" t="s">
        <v>100</v>
      </c>
      <c r="C3" s="14" t="s">
        <v>101</v>
      </c>
      <c r="D3" s="38">
        <v>0.75</v>
      </c>
    </row>
    <row r="4" spans="1:4" x14ac:dyDescent="0.2">
      <c r="B4" s="14" t="s">
        <v>119</v>
      </c>
      <c r="C4" s="14" t="s">
        <v>102</v>
      </c>
      <c r="D4" s="38">
        <v>0.5</v>
      </c>
    </row>
    <row r="5" spans="1:4" x14ac:dyDescent="0.2">
      <c r="B5" s="14" t="s">
        <v>103</v>
      </c>
      <c r="C5" s="14" t="s">
        <v>104</v>
      </c>
      <c r="D5" s="38">
        <v>0.25</v>
      </c>
    </row>
    <row r="6" spans="1:4" x14ac:dyDescent="0.2">
      <c r="B6" s="14" t="s">
        <v>105</v>
      </c>
      <c r="C6" s="14" t="s">
        <v>106</v>
      </c>
      <c r="D6" s="37" t="s">
        <v>99</v>
      </c>
    </row>
    <row r="7" spans="1:4" x14ac:dyDescent="0.2">
      <c r="B7" s="14" t="s">
        <v>107</v>
      </c>
      <c r="C7" s="14" t="s">
        <v>108</v>
      </c>
    </row>
    <row r="8" spans="1:4" x14ac:dyDescent="0.2">
      <c r="A8" s="14" t="s">
        <v>27</v>
      </c>
      <c r="B8" s="14" t="s">
        <v>109</v>
      </c>
      <c r="C8" s="14" t="s">
        <v>110</v>
      </c>
    </row>
    <row r="9" spans="1:4" x14ac:dyDescent="0.2">
      <c r="B9" s="14" t="s">
        <v>99</v>
      </c>
      <c r="C9" s="14" t="s">
        <v>111</v>
      </c>
    </row>
    <row r="10" spans="1:4" x14ac:dyDescent="0.2">
      <c r="C10" s="14" t="s">
        <v>112</v>
      </c>
      <c r="D10" s="37" t="s">
        <v>27</v>
      </c>
    </row>
    <row r="11" spans="1:4" x14ac:dyDescent="0.2">
      <c r="C11" s="14" t="s">
        <v>113</v>
      </c>
    </row>
    <row r="12" spans="1:4" x14ac:dyDescent="0.2">
      <c r="C12" s="14" t="s">
        <v>114</v>
      </c>
    </row>
    <row r="13" spans="1:4" x14ac:dyDescent="0.2">
      <c r="C13" s="14" t="s">
        <v>115</v>
      </c>
    </row>
    <row r="14" spans="1:4" x14ac:dyDescent="0.2">
      <c r="C14" s="14" t="s">
        <v>116</v>
      </c>
    </row>
    <row r="15" spans="1:4" x14ac:dyDescent="0.2">
      <c r="C15" s="14" t="s">
        <v>14</v>
      </c>
    </row>
    <row r="16" spans="1:4" x14ac:dyDescent="0.2">
      <c r="C16" t="s">
        <v>99</v>
      </c>
    </row>
  </sheetData>
  <sheetProtection algorithmName="SHA-512" hashValue="L4ISbw7fxY870gzh8LfYSzufmw3etW9ot9QlZlWIEdnGepBYX/1T36887hG3s0GiukGTgrF7Mzx7vU4RVt582Q==" saltValue="O4ooYF9sPnYzTehs1b/aE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f1d217-fcff-488e-b4a9-acc64ae69dc5">
      <UserInfo>
        <DisplayName>Sarah Estep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613EE77B7540A3B9B3BBFBD7A526" ma:contentTypeVersion="7" ma:contentTypeDescription="Create a new document." ma:contentTypeScope="" ma:versionID="f9f5bcab7999dc40643f374f14bbe83e">
  <xsd:schema xmlns:xsd="http://www.w3.org/2001/XMLSchema" xmlns:xs="http://www.w3.org/2001/XMLSchema" xmlns:p="http://schemas.microsoft.com/office/2006/metadata/properties" xmlns:ns2="5a75c1b6-7e9e-458d-8219-63bed263f8d4" xmlns:ns3="dbf1d217-fcff-488e-b4a9-acc64ae69dc5" targetNamespace="http://schemas.microsoft.com/office/2006/metadata/properties" ma:root="true" ma:fieldsID="bb6f4909527f54573173d3334b483d0a" ns2:_="" ns3:_="">
    <xsd:import namespace="5a75c1b6-7e9e-458d-8219-63bed263f8d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c1b6-7e9e-458d-8219-63bed263f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1210D-418E-413C-B5D6-B9679BE7F94C}">
  <ds:schemaRefs>
    <ds:schemaRef ds:uri="http://schemas.microsoft.com/office/2006/metadata/properties"/>
    <ds:schemaRef ds:uri="http://schemas.microsoft.com/office/infopath/2007/PartnerControls"/>
    <ds:schemaRef ds:uri="dbf1d217-fcff-488e-b4a9-acc64ae69dc5"/>
    <ds:schemaRef ds:uri="28052c5d-5b6b-44d4-864b-f803e007fa25"/>
  </ds:schemaRefs>
</ds:datastoreItem>
</file>

<file path=customXml/itemProps2.xml><?xml version="1.0" encoding="utf-8"?>
<ds:datastoreItem xmlns:ds="http://schemas.openxmlformats.org/officeDocument/2006/customXml" ds:itemID="{1BC0C8DB-28A8-4FD3-BA75-34AF4AF27EC3}"/>
</file>

<file path=customXml/itemProps3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SALARY SHEET</vt:lpstr>
      <vt:lpstr>Worksheet</vt:lpstr>
      <vt:lpstr>Office Use</vt:lpstr>
      <vt:lpstr>'SALARY SHEET'!Print_Area</vt:lpstr>
    </vt:vector>
  </TitlesOfParts>
  <Manager/>
  <Company>Midland North District 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keywords/>
  <dc:description/>
  <cp:lastModifiedBy>Jamion Wolford</cp:lastModifiedBy>
  <cp:revision/>
  <cp:lastPrinted>2023-02-14T21:07:46Z</cp:lastPrinted>
  <dcterms:created xsi:type="dcterms:W3CDTF">1996-12-04T21:36:09Z</dcterms:created>
  <dcterms:modified xsi:type="dcterms:W3CDTF">2023-08-02T19:40:17Z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0x010100A7DD613EE77B7540A3B9B3BBFBD7A526</vt:lpwstr>
  </property>
  <property fmtid="{D5CDD505-2E9C-101B-9397-08002B2CF9AE}" pid="3" name="MediaServiceImageTags">
    <vt:lpwstr/>
  </property>
</Properties>
</file>