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bi Blosser\Desktop\"/>
    </mc:Choice>
  </mc:AlternateContent>
  <xr:revisionPtr revIDLastSave="0" documentId="8_{0F62393D-CC30-44CB-86B4-DC73AFED4C1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udget for Conference" sheetId="2" r:id="rId1"/>
  </sheets>
  <definedNames>
    <definedName name="_xlnm.Print_Titles" localSheetId="0">'Budget for Conference'!$3:$3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6" i="2" l="1"/>
  <c r="D826" i="2"/>
  <c r="B826" i="2"/>
  <c r="D109" i="2"/>
  <c r="E109" i="2" s="1"/>
  <c r="C823" i="2" l="1"/>
  <c r="B823" i="2"/>
  <c r="D821" i="2"/>
  <c r="E821" i="2" s="1"/>
  <c r="D820" i="2"/>
  <c r="E820" i="2" s="1"/>
  <c r="D819" i="2"/>
  <c r="E819" i="2" s="1"/>
  <c r="D818" i="2"/>
  <c r="E818" i="2" s="1"/>
  <c r="C815" i="2"/>
  <c r="B815" i="2"/>
  <c r="C811" i="2"/>
  <c r="B811" i="2"/>
  <c r="D810" i="2"/>
  <c r="E810" i="2" s="1"/>
  <c r="C807" i="2"/>
  <c r="B807" i="2"/>
  <c r="D806" i="2"/>
  <c r="E806" i="2" s="1"/>
  <c r="C803" i="2"/>
  <c r="B803" i="2"/>
  <c r="D802" i="2"/>
  <c r="E802" i="2" s="1"/>
  <c r="C797" i="2"/>
  <c r="B797" i="2"/>
  <c r="D796" i="2"/>
  <c r="E796" i="2" s="1"/>
  <c r="D795" i="2"/>
  <c r="E795" i="2" s="1"/>
  <c r="D794" i="2"/>
  <c r="E794" i="2" s="1"/>
  <c r="C791" i="2"/>
  <c r="B791" i="2"/>
  <c r="D789" i="2"/>
  <c r="E789" i="2" s="1"/>
  <c r="C786" i="2"/>
  <c r="B786" i="2"/>
  <c r="D785" i="2"/>
  <c r="E785" i="2" s="1"/>
  <c r="D784" i="2"/>
  <c r="E784" i="2" s="1"/>
  <c r="C781" i="2"/>
  <c r="B781" i="2"/>
  <c r="D780" i="2"/>
  <c r="E780" i="2" s="1"/>
  <c r="D779" i="2"/>
  <c r="E779" i="2" s="1"/>
  <c r="D778" i="2"/>
  <c r="E778" i="2" s="1"/>
  <c r="D777" i="2"/>
  <c r="E777" i="2" s="1"/>
  <c r="D776" i="2"/>
  <c r="E776" i="2" s="1"/>
  <c r="D775" i="2"/>
  <c r="E775" i="2" s="1"/>
  <c r="C771" i="2"/>
  <c r="B771" i="2"/>
  <c r="D770" i="2"/>
  <c r="E770" i="2" s="1"/>
  <c r="D769" i="2"/>
  <c r="E769" i="2" s="1"/>
  <c r="D768" i="2"/>
  <c r="E768" i="2" s="1"/>
  <c r="D767" i="2"/>
  <c r="E767" i="2" s="1"/>
  <c r="D766" i="2"/>
  <c r="E766" i="2" s="1"/>
  <c r="D765" i="2"/>
  <c r="E765" i="2" s="1"/>
  <c r="D764" i="2"/>
  <c r="E764" i="2" s="1"/>
  <c r="D763" i="2"/>
  <c r="E763" i="2" s="1"/>
  <c r="D762" i="2"/>
  <c r="E762" i="2" s="1"/>
  <c r="D761" i="2"/>
  <c r="E761" i="2" s="1"/>
  <c r="D760" i="2"/>
  <c r="E760" i="2" s="1"/>
  <c r="D759" i="2"/>
  <c r="E759" i="2" s="1"/>
  <c r="D758" i="2"/>
  <c r="E758" i="2" s="1"/>
  <c r="D757" i="2"/>
  <c r="E757" i="2" s="1"/>
  <c r="D756" i="2"/>
  <c r="E756" i="2" s="1"/>
  <c r="D755" i="2"/>
  <c r="E755" i="2" s="1"/>
  <c r="D754" i="2"/>
  <c r="E754" i="2" s="1"/>
  <c r="D749" i="2"/>
  <c r="C747" i="2"/>
  <c r="B747" i="2"/>
  <c r="D746" i="2"/>
  <c r="E746" i="2" s="1"/>
  <c r="C743" i="2"/>
  <c r="B743" i="2"/>
  <c r="D742" i="2"/>
  <c r="E742" i="2" s="1"/>
  <c r="C739" i="2"/>
  <c r="B739" i="2"/>
  <c r="D738" i="2"/>
  <c r="E738" i="2" s="1"/>
  <c r="D737" i="2"/>
  <c r="E737" i="2" s="1"/>
  <c r="D736" i="2"/>
  <c r="E736" i="2" s="1"/>
  <c r="D732" i="2"/>
  <c r="E732" i="2" s="1"/>
  <c r="D731" i="2"/>
  <c r="E731" i="2" s="1"/>
  <c r="D730" i="2"/>
  <c r="E730" i="2" s="1"/>
  <c r="D729" i="2"/>
  <c r="E729" i="2" s="1"/>
  <c r="C728" i="2"/>
  <c r="D728" i="2" s="1"/>
  <c r="E728" i="2" s="1"/>
  <c r="C727" i="2"/>
  <c r="D727" i="2" s="1"/>
  <c r="E727" i="2" s="1"/>
  <c r="C726" i="2"/>
  <c r="D726" i="2" s="1"/>
  <c r="E726" i="2" s="1"/>
  <c r="D725" i="2"/>
  <c r="E725" i="2" s="1"/>
  <c r="C724" i="2"/>
  <c r="D724" i="2" s="1"/>
  <c r="E724" i="2" s="1"/>
  <c r="C720" i="2"/>
  <c r="B720" i="2"/>
  <c r="D719" i="2"/>
  <c r="E719" i="2" s="1"/>
  <c r="D718" i="2"/>
  <c r="E718" i="2" s="1"/>
  <c r="D717" i="2"/>
  <c r="E717" i="2" s="1"/>
  <c r="D716" i="2"/>
  <c r="E716" i="2" s="1"/>
  <c r="D715" i="2"/>
  <c r="E715" i="2" s="1"/>
  <c r="D714" i="2"/>
  <c r="E714" i="2" s="1"/>
  <c r="D713" i="2"/>
  <c r="E713" i="2" s="1"/>
  <c r="C710" i="2"/>
  <c r="B710" i="2"/>
  <c r="D709" i="2"/>
  <c r="E709" i="2" s="1"/>
  <c r="C706" i="2"/>
  <c r="B706" i="2"/>
  <c r="D705" i="2"/>
  <c r="E705" i="2" s="1"/>
  <c r="D704" i="2"/>
  <c r="E704" i="2" s="1"/>
  <c r="D703" i="2"/>
  <c r="E703" i="2" s="1"/>
  <c r="D702" i="2"/>
  <c r="E702" i="2" s="1"/>
  <c r="D701" i="2"/>
  <c r="E701" i="2" s="1"/>
  <c r="D700" i="2"/>
  <c r="E700" i="2" s="1"/>
  <c r="D699" i="2"/>
  <c r="E699" i="2" s="1"/>
  <c r="D698" i="2"/>
  <c r="E698" i="2" s="1"/>
  <c r="C694" i="2"/>
  <c r="B694" i="2"/>
  <c r="D693" i="2"/>
  <c r="E693" i="2" s="1"/>
  <c r="D692" i="2"/>
  <c r="E692" i="2" s="1"/>
  <c r="D691" i="2"/>
  <c r="E691" i="2" s="1"/>
  <c r="D690" i="2"/>
  <c r="E690" i="2" s="1"/>
  <c r="D689" i="2"/>
  <c r="E689" i="2" s="1"/>
  <c r="D688" i="2"/>
  <c r="E688" i="2" s="1"/>
  <c r="D687" i="2"/>
  <c r="E687" i="2" s="1"/>
  <c r="C683" i="2"/>
  <c r="B683" i="2"/>
  <c r="D682" i="2"/>
  <c r="E682" i="2" s="1"/>
  <c r="C679" i="2"/>
  <c r="B679" i="2"/>
  <c r="D678" i="2"/>
  <c r="E678" i="2" s="1"/>
  <c r="C675" i="2"/>
  <c r="B675" i="2"/>
  <c r="D674" i="2"/>
  <c r="E674" i="2" s="1"/>
  <c r="C666" i="2"/>
  <c r="B666" i="2"/>
  <c r="D665" i="2"/>
  <c r="E665" i="2" s="1"/>
  <c r="D664" i="2"/>
  <c r="E664" i="2" s="1"/>
  <c r="D663" i="2"/>
  <c r="E663" i="2" s="1"/>
  <c r="C660" i="2"/>
  <c r="B660" i="2"/>
  <c r="D659" i="2"/>
  <c r="E659" i="2" s="1"/>
  <c r="D658" i="2"/>
  <c r="E658" i="2" s="1"/>
  <c r="C655" i="2"/>
  <c r="B655" i="2"/>
  <c r="D654" i="2"/>
  <c r="E654" i="2" s="1"/>
  <c r="D653" i="2"/>
  <c r="E653" i="2" s="1"/>
  <c r="D652" i="2"/>
  <c r="E652" i="2" s="1"/>
  <c r="C648" i="2"/>
  <c r="B648" i="2"/>
  <c r="D647" i="2"/>
  <c r="E647" i="2" s="1"/>
  <c r="D646" i="2"/>
  <c r="E646" i="2" s="1"/>
  <c r="D645" i="2"/>
  <c r="E645" i="2" s="1"/>
  <c r="C642" i="2"/>
  <c r="B642" i="2"/>
  <c r="D641" i="2"/>
  <c r="E641" i="2" s="1"/>
  <c r="D640" i="2"/>
  <c r="E640" i="2" s="1"/>
  <c r="D639" i="2"/>
  <c r="E639" i="2" s="1"/>
  <c r="D638" i="2"/>
  <c r="E638" i="2" s="1"/>
  <c r="C634" i="2"/>
  <c r="B634" i="2"/>
  <c r="D633" i="2"/>
  <c r="E633" i="2" s="1"/>
  <c r="D632" i="2"/>
  <c r="E632" i="2" s="1"/>
  <c r="D631" i="2"/>
  <c r="E631" i="2" s="1"/>
  <c r="D630" i="2"/>
  <c r="E630" i="2" s="1"/>
  <c r="D629" i="2"/>
  <c r="E629" i="2" s="1"/>
  <c r="D628" i="2"/>
  <c r="E628" i="2" s="1"/>
  <c r="D627" i="2"/>
  <c r="E627" i="2" s="1"/>
  <c r="D626" i="2"/>
  <c r="E626" i="2" s="1"/>
  <c r="D625" i="2"/>
  <c r="E625" i="2" s="1"/>
  <c r="C621" i="2"/>
  <c r="B621" i="2"/>
  <c r="D620" i="2"/>
  <c r="E620" i="2" s="1"/>
  <c r="D619" i="2"/>
  <c r="E619" i="2" s="1"/>
  <c r="D618" i="2"/>
  <c r="E618" i="2" s="1"/>
  <c r="C613" i="2"/>
  <c r="B613" i="2"/>
  <c r="D612" i="2"/>
  <c r="E612" i="2" s="1"/>
  <c r="D611" i="2"/>
  <c r="E611" i="2" s="1"/>
  <c r="D610" i="2"/>
  <c r="E610" i="2" s="1"/>
  <c r="D609" i="2"/>
  <c r="E609" i="2" s="1"/>
  <c r="C606" i="2"/>
  <c r="B606" i="2"/>
  <c r="D605" i="2"/>
  <c r="E605" i="2" s="1"/>
  <c r="C602" i="2"/>
  <c r="B602" i="2"/>
  <c r="D601" i="2"/>
  <c r="E601" i="2" s="1"/>
  <c r="D600" i="2"/>
  <c r="E600" i="2" s="1"/>
  <c r="C596" i="2"/>
  <c r="B596" i="2"/>
  <c r="D595" i="2"/>
  <c r="E595" i="2" s="1"/>
  <c r="D594" i="2"/>
  <c r="E594" i="2" s="1"/>
  <c r="D593" i="2"/>
  <c r="E593" i="2" s="1"/>
  <c r="D592" i="2"/>
  <c r="E592" i="2" s="1"/>
  <c r="C587" i="2"/>
  <c r="B587" i="2"/>
  <c r="D586" i="2"/>
  <c r="E586" i="2" s="1"/>
  <c r="D585" i="2"/>
  <c r="E585" i="2" s="1"/>
  <c r="D584" i="2"/>
  <c r="E584" i="2" s="1"/>
  <c r="D583" i="2"/>
  <c r="E583" i="2" s="1"/>
  <c r="D582" i="2"/>
  <c r="E582" i="2" s="1"/>
  <c r="D581" i="2"/>
  <c r="E581" i="2" s="1"/>
  <c r="D580" i="2"/>
  <c r="E580" i="2" s="1"/>
  <c r="D576" i="2"/>
  <c r="E576" i="2" s="1"/>
  <c r="D575" i="2"/>
  <c r="E575" i="2" s="1"/>
  <c r="C574" i="2"/>
  <c r="B574" i="2"/>
  <c r="C573" i="2"/>
  <c r="B573" i="2"/>
  <c r="C572" i="2"/>
  <c r="B572" i="2"/>
  <c r="C571" i="2"/>
  <c r="B571" i="2"/>
  <c r="C570" i="2"/>
  <c r="B570" i="2"/>
  <c r="C569" i="2"/>
  <c r="B569" i="2"/>
  <c r="C568" i="2"/>
  <c r="B568" i="2"/>
  <c r="C565" i="2"/>
  <c r="B565" i="2"/>
  <c r="D564" i="2"/>
  <c r="E564" i="2" s="1"/>
  <c r="C561" i="2"/>
  <c r="B561" i="2"/>
  <c r="D560" i="2"/>
  <c r="E560" i="2" s="1"/>
  <c r="C557" i="2"/>
  <c r="B557" i="2"/>
  <c r="D556" i="2"/>
  <c r="E556" i="2" s="1"/>
  <c r="C553" i="2"/>
  <c r="B553" i="2"/>
  <c r="D552" i="2"/>
  <c r="E552" i="2" s="1"/>
  <c r="C549" i="2"/>
  <c r="B549" i="2"/>
  <c r="D548" i="2"/>
  <c r="E548" i="2" s="1"/>
  <c r="D547" i="2"/>
  <c r="E547" i="2" s="1"/>
  <c r="D546" i="2"/>
  <c r="E546" i="2" s="1"/>
  <c r="D545" i="2"/>
  <c r="E545" i="2" s="1"/>
  <c r="D544" i="2"/>
  <c r="E544" i="2" s="1"/>
  <c r="D543" i="2"/>
  <c r="E543" i="2" s="1"/>
  <c r="C537" i="2"/>
  <c r="B537" i="2"/>
  <c r="D536" i="2"/>
  <c r="E536" i="2" s="1"/>
  <c r="D535" i="2"/>
  <c r="E535" i="2" s="1"/>
  <c r="D534" i="2"/>
  <c r="E534" i="2" s="1"/>
  <c r="C531" i="2"/>
  <c r="B531" i="2"/>
  <c r="D530" i="2"/>
  <c r="E530" i="2" s="1"/>
  <c r="D529" i="2"/>
  <c r="E529" i="2" s="1"/>
  <c r="D528" i="2"/>
  <c r="E528" i="2" s="1"/>
  <c r="C525" i="2"/>
  <c r="B525" i="2"/>
  <c r="D524" i="2"/>
  <c r="E524" i="2" s="1"/>
  <c r="D523" i="2"/>
  <c r="E523" i="2" s="1"/>
  <c r="D522" i="2"/>
  <c r="E522" i="2" s="1"/>
  <c r="D521" i="2"/>
  <c r="E521" i="2" s="1"/>
  <c r="D520" i="2"/>
  <c r="E520" i="2" s="1"/>
  <c r="C514" i="2"/>
  <c r="B514" i="2"/>
  <c r="D513" i="2"/>
  <c r="E513" i="2" s="1"/>
  <c r="D512" i="2"/>
  <c r="E512" i="2" s="1"/>
  <c r="D511" i="2"/>
  <c r="E511" i="2" s="1"/>
  <c r="D510" i="2"/>
  <c r="E510" i="2" s="1"/>
  <c r="C507" i="2"/>
  <c r="B507" i="2"/>
  <c r="D506" i="2"/>
  <c r="E506" i="2" s="1"/>
  <c r="C502" i="2"/>
  <c r="B502" i="2"/>
  <c r="D501" i="2"/>
  <c r="E501" i="2" s="1"/>
  <c r="C495" i="2"/>
  <c r="B495" i="2"/>
  <c r="D494" i="2"/>
  <c r="E494" i="2" s="1"/>
  <c r="C491" i="2"/>
  <c r="B491" i="2"/>
  <c r="D490" i="2"/>
  <c r="E490" i="2" s="1"/>
  <c r="D485" i="2"/>
  <c r="C483" i="2"/>
  <c r="B483" i="2"/>
  <c r="D482" i="2"/>
  <c r="E482" i="2" s="1"/>
  <c r="D481" i="2"/>
  <c r="E481" i="2" s="1"/>
  <c r="D480" i="2"/>
  <c r="E480" i="2" s="1"/>
  <c r="D479" i="2"/>
  <c r="E479" i="2" s="1"/>
  <c r="C476" i="2"/>
  <c r="B476" i="2"/>
  <c r="D475" i="2"/>
  <c r="E475" i="2" s="1"/>
  <c r="D474" i="2"/>
  <c r="E474" i="2" s="1"/>
  <c r="D473" i="2"/>
  <c r="E473" i="2" s="1"/>
  <c r="D472" i="2"/>
  <c r="E472" i="2" s="1"/>
  <c r="C469" i="2"/>
  <c r="B469" i="2"/>
  <c r="D468" i="2"/>
  <c r="E468" i="2" s="1"/>
  <c r="D467" i="2"/>
  <c r="E467" i="2" s="1"/>
  <c r="D466" i="2"/>
  <c r="E466" i="2" s="1"/>
  <c r="D465" i="2"/>
  <c r="E465" i="2" s="1"/>
  <c r="D464" i="2"/>
  <c r="E464" i="2" s="1"/>
  <c r="D463" i="2"/>
  <c r="E463" i="2" s="1"/>
  <c r="C460" i="2"/>
  <c r="B460" i="2"/>
  <c r="D459" i="2"/>
  <c r="E459" i="2" s="1"/>
  <c r="D458" i="2"/>
  <c r="E458" i="2" s="1"/>
  <c r="D457" i="2"/>
  <c r="E457" i="2" s="1"/>
  <c r="D456" i="2"/>
  <c r="E456" i="2" s="1"/>
  <c r="C453" i="2"/>
  <c r="B453" i="2"/>
  <c r="D452" i="2"/>
  <c r="E452" i="2" s="1"/>
  <c r="D451" i="2"/>
  <c r="E451" i="2" s="1"/>
  <c r="D450" i="2"/>
  <c r="E450" i="2" s="1"/>
  <c r="D449" i="2"/>
  <c r="E449" i="2" s="1"/>
  <c r="D448" i="2"/>
  <c r="E448" i="2" s="1"/>
  <c r="D447" i="2"/>
  <c r="E447" i="2" s="1"/>
  <c r="D446" i="2"/>
  <c r="E446" i="2" s="1"/>
  <c r="D445" i="2"/>
  <c r="E445" i="2" s="1"/>
  <c r="C442" i="2"/>
  <c r="B442" i="2"/>
  <c r="D441" i="2"/>
  <c r="E441" i="2" s="1"/>
  <c r="D440" i="2"/>
  <c r="E440" i="2" s="1"/>
  <c r="D439" i="2"/>
  <c r="E439" i="2" s="1"/>
  <c r="D438" i="2"/>
  <c r="E438" i="2" s="1"/>
  <c r="D437" i="2"/>
  <c r="E437" i="2" s="1"/>
  <c r="D436" i="2"/>
  <c r="E436" i="2" s="1"/>
  <c r="D435" i="2"/>
  <c r="E435" i="2" s="1"/>
  <c r="D434" i="2"/>
  <c r="E434" i="2" s="1"/>
  <c r="C430" i="2"/>
  <c r="B430" i="2"/>
  <c r="D429" i="2"/>
  <c r="E429" i="2" s="1"/>
  <c r="D428" i="2"/>
  <c r="E428" i="2" s="1"/>
  <c r="D427" i="2"/>
  <c r="E427" i="2" s="1"/>
  <c r="D426" i="2"/>
  <c r="E426" i="2" s="1"/>
  <c r="D425" i="2"/>
  <c r="E425" i="2" s="1"/>
  <c r="D424" i="2"/>
  <c r="E424" i="2" s="1"/>
  <c r="D423" i="2"/>
  <c r="E423" i="2" s="1"/>
  <c r="D422" i="2"/>
  <c r="E422" i="2" s="1"/>
  <c r="D416" i="2"/>
  <c r="E416" i="2" s="1"/>
  <c r="D415" i="2"/>
  <c r="E415" i="2" s="1"/>
  <c r="C414" i="2"/>
  <c r="B417" i="2" s="1"/>
  <c r="D413" i="2"/>
  <c r="E413" i="2" s="1"/>
  <c r="D409" i="2"/>
  <c r="E409" i="2" s="1"/>
  <c r="C408" i="2"/>
  <c r="C410" i="2" s="1"/>
  <c r="D407" i="2"/>
  <c r="E407" i="2" s="1"/>
  <c r="D403" i="2"/>
  <c r="E403" i="2" s="1"/>
  <c r="C402" i="2"/>
  <c r="B404" i="2" s="1"/>
  <c r="D401" i="2"/>
  <c r="E401" i="2" s="1"/>
  <c r="D400" i="2"/>
  <c r="E400" i="2" s="1"/>
  <c r="D396" i="2"/>
  <c r="E396" i="2" s="1"/>
  <c r="C395" i="2"/>
  <c r="D395" i="2" s="1"/>
  <c r="E395" i="2" s="1"/>
  <c r="D394" i="2"/>
  <c r="E394" i="2" s="1"/>
  <c r="D390" i="2"/>
  <c r="E390" i="2" s="1"/>
  <c r="C389" i="2"/>
  <c r="D388" i="2"/>
  <c r="E388" i="2" s="1"/>
  <c r="C385" i="2"/>
  <c r="D384" i="2"/>
  <c r="E384" i="2" s="1"/>
  <c r="D383" i="2"/>
  <c r="E383" i="2" s="1"/>
  <c r="D382" i="2"/>
  <c r="E382" i="2" s="1"/>
  <c r="D381" i="2"/>
  <c r="E381" i="2" s="1"/>
  <c r="D380" i="2"/>
  <c r="E380" i="2" s="1"/>
  <c r="D379" i="2"/>
  <c r="B375" i="2"/>
  <c r="D374" i="2"/>
  <c r="E374" i="2" s="1"/>
  <c r="C373" i="2"/>
  <c r="D373" i="2" s="1"/>
  <c r="E373" i="2" s="1"/>
  <c r="D372" i="2"/>
  <c r="C371" i="2"/>
  <c r="C366" i="2"/>
  <c r="B366" i="2"/>
  <c r="D365" i="2"/>
  <c r="E365" i="2" s="1"/>
  <c r="D364" i="2"/>
  <c r="E364" i="2" s="1"/>
  <c r="D363" i="2"/>
  <c r="E363" i="2" s="1"/>
  <c r="C360" i="2"/>
  <c r="B360" i="2"/>
  <c r="D359" i="2"/>
  <c r="E359" i="2" s="1"/>
  <c r="C355" i="2"/>
  <c r="B355" i="2"/>
  <c r="D354" i="2"/>
  <c r="E354" i="2" s="1"/>
  <c r="D353" i="2"/>
  <c r="E353" i="2" s="1"/>
  <c r="D352" i="2"/>
  <c r="E352" i="2" s="1"/>
  <c r="D351" i="2"/>
  <c r="E351" i="2" s="1"/>
  <c r="D350" i="2"/>
  <c r="E350" i="2" s="1"/>
  <c r="D349" i="2"/>
  <c r="E349" i="2" s="1"/>
  <c r="C344" i="2"/>
  <c r="B344" i="2"/>
  <c r="D343" i="2"/>
  <c r="E343" i="2" s="1"/>
  <c r="D342" i="2"/>
  <c r="E342" i="2" s="1"/>
  <c r="D341" i="2"/>
  <c r="E341" i="2" s="1"/>
  <c r="C338" i="2"/>
  <c r="B338" i="2"/>
  <c r="D337" i="2"/>
  <c r="E337" i="2" s="1"/>
  <c r="D332" i="2"/>
  <c r="E332" i="2" s="1"/>
  <c r="B331" i="2"/>
  <c r="D331" i="2" s="1"/>
  <c r="E331" i="2" s="1"/>
  <c r="C330" i="2"/>
  <c r="C334" i="2" s="1"/>
  <c r="D329" i="2"/>
  <c r="E329" i="2" s="1"/>
  <c r="B328" i="2"/>
  <c r="D328" i="2" s="1"/>
  <c r="E328" i="2" s="1"/>
  <c r="C325" i="2"/>
  <c r="B325" i="2"/>
  <c r="D324" i="2"/>
  <c r="E324" i="2" s="1"/>
  <c r="D323" i="2"/>
  <c r="E323" i="2" s="1"/>
  <c r="C320" i="2"/>
  <c r="B320" i="2"/>
  <c r="D319" i="2"/>
  <c r="E319" i="2" s="1"/>
  <c r="D318" i="2"/>
  <c r="E318" i="2" s="1"/>
  <c r="E315" i="2"/>
  <c r="D315" i="2"/>
  <c r="D314" i="2"/>
  <c r="E314" i="2" s="1"/>
  <c r="C311" i="2"/>
  <c r="B311" i="2"/>
  <c r="D310" i="2"/>
  <c r="E310" i="2" s="1"/>
  <c r="C307" i="2"/>
  <c r="B307" i="2"/>
  <c r="D306" i="2"/>
  <c r="E306" i="2" s="1"/>
  <c r="D305" i="2"/>
  <c r="E305" i="2" s="1"/>
  <c r="D304" i="2"/>
  <c r="E304" i="2" s="1"/>
  <c r="D303" i="2"/>
  <c r="E303" i="2" s="1"/>
  <c r="D302" i="2"/>
  <c r="E302" i="2" s="1"/>
  <c r="D301" i="2"/>
  <c r="E301" i="2" s="1"/>
  <c r="D300" i="2"/>
  <c r="E300" i="2" s="1"/>
  <c r="D299" i="2"/>
  <c r="E299" i="2" s="1"/>
  <c r="D298" i="2"/>
  <c r="E298" i="2" s="1"/>
  <c r="C291" i="2"/>
  <c r="B291" i="2"/>
  <c r="D290" i="2"/>
  <c r="E290" i="2" s="1"/>
  <c r="C287" i="2"/>
  <c r="B287" i="2"/>
  <c r="D286" i="2"/>
  <c r="E286" i="2" s="1"/>
  <c r="C282" i="2"/>
  <c r="D281" i="2"/>
  <c r="D280" i="2"/>
  <c r="D279" i="2"/>
  <c r="E279" i="2" s="1"/>
  <c r="D278" i="2"/>
  <c r="E278" i="2" s="1"/>
  <c r="D277" i="2"/>
  <c r="E277" i="2" s="1"/>
  <c r="D276" i="2"/>
  <c r="E276" i="2" s="1"/>
  <c r="D275" i="2"/>
  <c r="E275" i="2" s="1"/>
  <c r="D274" i="2"/>
  <c r="E274" i="2" s="1"/>
  <c r="D273" i="2"/>
  <c r="E273" i="2" s="1"/>
  <c r="D272" i="2"/>
  <c r="E272" i="2" s="1"/>
  <c r="B271" i="2"/>
  <c r="D271" i="2" s="1"/>
  <c r="E271" i="2" s="1"/>
  <c r="B270" i="2"/>
  <c r="D270" i="2" s="1"/>
  <c r="E270" i="2" s="1"/>
  <c r="C266" i="2"/>
  <c r="B266" i="2"/>
  <c r="D265" i="2"/>
  <c r="E265" i="2" s="1"/>
  <c r="C262" i="2"/>
  <c r="B262" i="2"/>
  <c r="D261" i="2"/>
  <c r="E261" i="2" s="1"/>
  <c r="C253" i="2"/>
  <c r="B253" i="2"/>
  <c r="D252" i="2"/>
  <c r="C248" i="2"/>
  <c r="B248" i="2"/>
  <c r="D247" i="2"/>
  <c r="E247" i="2" s="1"/>
  <c r="C243" i="2"/>
  <c r="B243" i="2"/>
  <c r="D242" i="2"/>
  <c r="E242" i="2" s="1"/>
  <c r="C239" i="2"/>
  <c r="B239" i="2"/>
  <c r="E238" i="2"/>
  <c r="D238" i="2"/>
  <c r="D237" i="2"/>
  <c r="E237" i="2" s="1"/>
  <c r="D236" i="2"/>
  <c r="E236" i="2" s="1"/>
  <c r="D235" i="2"/>
  <c r="E235" i="2" s="1"/>
  <c r="D234" i="2"/>
  <c r="E234" i="2" s="1"/>
  <c r="D233" i="2"/>
  <c r="E233" i="2" s="1"/>
  <c r="D232" i="2"/>
  <c r="E232" i="2" s="1"/>
  <c r="D231" i="2"/>
  <c r="E231" i="2" s="1"/>
  <c r="D230" i="2"/>
  <c r="E230" i="2" s="1"/>
  <c r="C224" i="2"/>
  <c r="B224" i="2"/>
  <c r="D223" i="2"/>
  <c r="E223" i="2" s="1"/>
  <c r="C220" i="2"/>
  <c r="B220" i="2"/>
  <c r="D219" i="2"/>
  <c r="E219" i="2" s="1"/>
  <c r="D218" i="2"/>
  <c r="E218" i="2" s="1"/>
  <c r="C214" i="2"/>
  <c r="B214" i="2"/>
  <c r="D213" i="2"/>
  <c r="E213" i="2" s="1"/>
  <c r="D212" i="2"/>
  <c r="E212" i="2" s="1"/>
  <c r="C206" i="2"/>
  <c r="B206" i="2"/>
  <c r="D205" i="2"/>
  <c r="E205" i="2" s="1"/>
  <c r="D204" i="2"/>
  <c r="E204" i="2" s="1"/>
  <c r="D203" i="2"/>
  <c r="E203" i="2" s="1"/>
  <c r="D202" i="2"/>
  <c r="E202" i="2" s="1"/>
  <c r="C199" i="2"/>
  <c r="B199" i="2"/>
  <c r="D198" i="2"/>
  <c r="E198" i="2" s="1"/>
  <c r="C195" i="2"/>
  <c r="B195" i="2"/>
  <c r="D194" i="2"/>
  <c r="E194" i="2" s="1"/>
  <c r="C191" i="2"/>
  <c r="B191" i="2"/>
  <c r="D190" i="2"/>
  <c r="E190" i="2" s="1"/>
  <c r="C187" i="2"/>
  <c r="B187" i="2"/>
  <c r="D186" i="2"/>
  <c r="E186" i="2" s="1"/>
  <c r="D185" i="2"/>
  <c r="E185" i="2" s="1"/>
  <c r="D184" i="2"/>
  <c r="E184" i="2" s="1"/>
  <c r="D183" i="2"/>
  <c r="E183" i="2" s="1"/>
  <c r="D182" i="2"/>
  <c r="E182" i="2" s="1"/>
  <c r="D181" i="2"/>
  <c r="E181" i="2" s="1"/>
  <c r="C178" i="2"/>
  <c r="B178" i="2"/>
  <c r="D177" i="2"/>
  <c r="E177" i="2" s="1"/>
  <c r="D176" i="2"/>
  <c r="E176" i="2" s="1"/>
  <c r="D175" i="2"/>
  <c r="E175" i="2" s="1"/>
  <c r="D174" i="2"/>
  <c r="E174" i="2" s="1"/>
  <c r="C170" i="2"/>
  <c r="B170" i="2"/>
  <c r="D169" i="2"/>
  <c r="E169" i="2" s="1"/>
  <c r="D168" i="2"/>
  <c r="E168" i="2" s="1"/>
  <c r="D167" i="2"/>
  <c r="E167" i="2" s="1"/>
  <c r="D166" i="2"/>
  <c r="E166" i="2" s="1"/>
  <c r="C159" i="2"/>
  <c r="C162" i="2" s="1"/>
  <c r="B159" i="2"/>
  <c r="D158" i="2"/>
  <c r="E158" i="2" s="1"/>
  <c r="C154" i="2"/>
  <c r="B154" i="2"/>
  <c r="D153" i="2"/>
  <c r="E153" i="2" s="1"/>
  <c r="C150" i="2"/>
  <c r="B150" i="2"/>
  <c r="D149" i="2"/>
  <c r="E149" i="2" s="1"/>
  <c r="C144" i="2"/>
  <c r="B144" i="2"/>
  <c r="D143" i="2"/>
  <c r="E143" i="2" s="1"/>
  <c r="D142" i="2"/>
  <c r="E142" i="2" s="1"/>
  <c r="C139" i="2"/>
  <c r="B139" i="2"/>
  <c r="D138" i="2"/>
  <c r="E138" i="2" s="1"/>
  <c r="D137" i="2"/>
  <c r="E137" i="2" s="1"/>
  <c r="C131" i="2"/>
  <c r="B131" i="2"/>
  <c r="D130" i="2"/>
  <c r="E130" i="2" s="1"/>
  <c r="D129" i="2"/>
  <c r="E129" i="2" s="1"/>
  <c r="D128" i="2"/>
  <c r="E128" i="2" s="1"/>
  <c r="D127" i="2"/>
  <c r="E127" i="2" s="1"/>
  <c r="D126" i="2"/>
  <c r="E126" i="2" s="1"/>
  <c r="D125" i="2"/>
  <c r="E125" i="2" s="1"/>
  <c r="D124" i="2"/>
  <c r="E124" i="2" s="1"/>
  <c r="D123" i="2"/>
  <c r="E123" i="2" s="1"/>
  <c r="D122" i="2"/>
  <c r="E122" i="2" s="1"/>
  <c r="D121" i="2"/>
  <c r="E121" i="2" s="1"/>
  <c r="C118" i="2"/>
  <c r="D117" i="2"/>
  <c r="E117" i="2" s="1"/>
  <c r="D116" i="2"/>
  <c r="E116" i="2" s="1"/>
  <c r="B115" i="2"/>
  <c r="D115" i="2" s="1"/>
  <c r="E115" i="2" s="1"/>
  <c r="D114" i="2"/>
  <c r="E114" i="2" s="1"/>
  <c r="D113" i="2"/>
  <c r="E113" i="2" s="1"/>
  <c r="C110" i="2"/>
  <c r="C106" i="2"/>
  <c r="D105" i="2"/>
  <c r="E105" i="2" s="1"/>
  <c r="C102" i="2"/>
  <c r="B102" i="2"/>
  <c r="D101" i="2"/>
  <c r="E101" i="2" s="1"/>
  <c r="D100" i="2"/>
  <c r="E100" i="2" s="1"/>
  <c r="D99" i="2"/>
  <c r="E99" i="2" s="1"/>
  <c r="D98" i="2"/>
  <c r="E98" i="2" s="1"/>
  <c r="D97" i="2"/>
  <c r="E97" i="2" s="1"/>
  <c r="D96" i="2"/>
  <c r="E96" i="2" s="1"/>
  <c r="D95" i="2"/>
  <c r="E95" i="2" s="1"/>
  <c r="D94" i="2"/>
  <c r="E94" i="2" s="1"/>
  <c r="C91" i="2"/>
  <c r="B91" i="2"/>
  <c r="D90" i="2"/>
  <c r="E90" i="2" s="1"/>
  <c r="D89" i="2"/>
  <c r="E89" i="2" s="1"/>
  <c r="D88" i="2"/>
  <c r="E88" i="2" s="1"/>
  <c r="D87" i="2"/>
  <c r="E87" i="2" s="1"/>
  <c r="D86" i="2"/>
  <c r="E86" i="2" s="1"/>
  <c r="D85" i="2"/>
  <c r="E85" i="2" s="1"/>
  <c r="D84" i="2"/>
  <c r="E84" i="2" s="1"/>
  <c r="C81" i="2"/>
  <c r="B81" i="2"/>
  <c r="D80" i="2"/>
  <c r="E80" i="2" s="1"/>
  <c r="D79" i="2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C70" i="2"/>
  <c r="B70" i="2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C59" i="2"/>
  <c r="B59" i="2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C48" i="2"/>
  <c r="B48" i="2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C37" i="2"/>
  <c r="B37" i="2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C26" i="2"/>
  <c r="B26" i="2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C15" i="2"/>
  <c r="B15" i="2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B799" i="2" l="1"/>
  <c r="C799" i="2"/>
  <c r="C346" i="2"/>
  <c r="E252" i="2"/>
  <c r="C375" i="2"/>
  <c r="D375" i="2" s="1"/>
  <c r="D15" i="2"/>
  <c r="E338" i="2"/>
  <c r="E613" i="2"/>
  <c r="E102" i="2"/>
  <c r="E139" i="2"/>
  <c r="E220" i="2"/>
  <c r="E266" i="2"/>
  <c r="D287" i="2"/>
  <c r="D587" i="2"/>
  <c r="E621" i="2"/>
  <c r="E195" i="2"/>
  <c r="E262" i="2"/>
  <c r="E476" i="2"/>
  <c r="E502" i="2"/>
  <c r="D170" i="2"/>
  <c r="D178" i="2"/>
  <c r="D187" i="2"/>
  <c r="E360" i="2"/>
  <c r="E453" i="2"/>
  <c r="E561" i="2"/>
  <c r="D81" i="2"/>
  <c r="E154" i="2"/>
  <c r="C293" i="2"/>
  <c r="E320" i="2"/>
  <c r="B368" i="2"/>
  <c r="E606" i="2"/>
  <c r="E291" i="2"/>
  <c r="E469" i="2"/>
  <c r="E797" i="2"/>
  <c r="E602" i="2"/>
  <c r="E706" i="2"/>
  <c r="E807" i="2"/>
  <c r="C615" i="2"/>
  <c r="D613" i="2"/>
  <c r="D291" i="2"/>
  <c r="D747" i="2"/>
  <c r="D59" i="2"/>
  <c r="D220" i="2"/>
  <c r="D239" i="2"/>
  <c r="E694" i="2"/>
  <c r="E739" i="2"/>
  <c r="C146" i="2"/>
  <c r="E214" i="2"/>
  <c r="D139" i="2"/>
  <c r="E710" i="2"/>
  <c r="C227" i="2"/>
  <c r="E355" i="2"/>
  <c r="E675" i="2"/>
  <c r="C208" i="2"/>
  <c r="D476" i="2"/>
  <c r="D803" i="2"/>
  <c r="E811" i="2"/>
  <c r="E248" i="2"/>
  <c r="D338" i="2"/>
  <c r="D706" i="2"/>
  <c r="D574" i="2"/>
  <c r="E574" i="2" s="1"/>
  <c r="D739" i="2"/>
  <c r="E815" i="2"/>
  <c r="D248" i="2"/>
  <c r="E15" i="2"/>
  <c r="D37" i="2"/>
  <c r="E170" i="2"/>
  <c r="E253" i="2"/>
  <c r="D414" i="2"/>
  <c r="E414" i="2" s="1"/>
  <c r="E430" i="2"/>
  <c r="D571" i="2"/>
  <c r="E571" i="2" s="1"/>
  <c r="E747" i="2"/>
  <c r="E781" i="2"/>
  <c r="D807" i="2"/>
  <c r="E91" i="2"/>
  <c r="E178" i="2"/>
  <c r="E239" i="2"/>
  <c r="D344" i="2"/>
  <c r="C391" i="2"/>
  <c r="D660" i="2"/>
  <c r="D694" i="2"/>
  <c r="D710" i="2"/>
  <c r="E59" i="2"/>
  <c r="C497" i="2"/>
  <c r="E514" i="2"/>
  <c r="E553" i="2"/>
  <c r="D561" i="2"/>
  <c r="D573" i="2"/>
  <c r="E573" i="2" s="1"/>
  <c r="D602" i="2"/>
  <c r="E642" i="2"/>
  <c r="E786" i="2"/>
  <c r="E803" i="2"/>
  <c r="B106" i="2"/>
  <c r="B146" i="2"/>
  <c r="E187" i="2"/>
  <c r="D311" i="2"/>
  <c r="D360" i="2"/>
  <c r="E495" i="2"/>
  <c r="D634" i="2"/>
  <c r="E655" i="2"/>
  <c r="E771" i="2"/>
  <c r="E144" i="2"/>
  <c r="D154" i="2"/>
  <c r="D214" i="2"/>
  <c r="B391" i="2"/>
  <c r="D389" i="2"/>
  <c r="E389" i="2" s="1"/>
  <c r="D195" i="2"/>
  <c r="E206" i="2"/>
  <c r="D266" i="2"/>
  <c r="D408" i="2"/>
  <c r="E408" i="2" s="1"/>
  <c r="D491" i="2"/>
  <c r="B539" i="2"/>
  <c r="E557" i="2"/>
  <c r="E565" i="2"/>
  <c r="D570" i="2"/>
  <c r="E570" i="2" s="1"/>
  <c r="E587" i="2"/>
  <c r="E596" i="2"/>
  <c r="D683" i="2"/>
  <c r="D102" i="2"/>
  <c r="D253" i="2"/>
  <c r="C539" i="2"/>
  <c r="E549" i="2"/>
  <c r="D675" i="2"/>
  <c r="D811" i="2"/>
  <c r="B110" i="2"/>
  <c r="D110" i="2" s="1"/>
  <c r="E150" i="2"/>
  <c r="E191" i="2"/>
  <c r="B282" i="2"/>
  <c r="D325" i="2"/>
  <c r="C368" i="2"/>
  <c r="D442" i="2"/>
  <c r="D483" i="2"/>
  <c r="E507" i="2"/>
  <c r="E531" i="2"/>
  <c r="B668" i="2"/>
  <c r="D797" i="2"/>
  <c r="C486" i="2"/>
  <c r="E48" i="2"/>
  <c r="D144" i="2"/>
  <c r="E159" i="2"/>
  <c r="E199" i="2"/>
  <c r="E325" i="2"/>
  <c r="E344" i="2"/>
  <c r="B397" i="2"/>
  <c r="D507" i="2"/>
  <c r="C516" i="2"/>
  <c r="E525" i="2"/>
  <c r="B577" i="2"/>
  <c r="B589" i="2" s="1"/>
  <c r="E660" i="2"/>
  <c r="D666" i="2"/>
  <c r="E720" i="2"/>
  <c r="E791" i="2"/>
  <c r="D814" i="2"/>
  <c r="E814" i="2" s="1"/>
  <c r="C133" i="2"/>
  <c r="B227" i="2"/>
  <c r="D262" i="2"/>
  <c r="B516" i="2"/>
  <c r="C668" i="2"/>
  <c r="E26" i="2"/>
  <c r="E37" i="2"/>
  <c r="E70" i="2"/>
  <c r="E81" i="2"/>
  <c r="B162" i="2"/>
  <c r="E162" i="2" s="1"/>
  <c r="B208" i="2"/>
  <c r="E287" i="2"/>
  <c r="E307" i="2"/>
  <c r="E311" i="2"/>
  <c r="D355" i="2"/>
  <c r="E491" i="2"/>
  <c r="D569" i="2"/>
  <c r="E569" i="2" s="1"/>
  <c r="D572" i="2"/>
  <c r="E572" i="2" s="1"/>
  <c r="E634" i="2"/>
  <c r="E683" i="2"/>
  <c r="B733" i="2"/>
  <c r="B750" i="2" s="1"/>
  <c r="D320" i="2"/>
  <c r="D366" i="2"/>
  <c r="B385" i="2"/>
  <c r="D402" i="2"/>
  <c r="E402" i="2" s="1"/>
  <c r="D48" i="2"/>
  <c r="D91" i="2"/>
  <c r="B118" i="2"/>
  <c r="D150" i="2"/>
  <c r="D191" i="2"/>
  <c r="D224" i="2"/>
  <c r="D243" i="2"/>
  <c r="E366" i="2"/>
  <c r="D453" i="2"/>
  <c r="D525" i="2"/>
  <c r="D531" i="2"/>
  <c r="D537" i="2"/>
  <c r="D549" i="2"/>
  <c r="C577" i="2"/>
  <c r="C589" i="2" s="1"/>
  <c r="D596" i="2"/>
  <c r="B615" i="2"/>
  <c r="C417" i="2"/>
  <c r="D430" i="2"/>
  <c r="D469" i="2"/>
  <c r="D495" i="2"/>
  <c r="D502" i="2"/>
  <c r="E537" i="2"/>
  <c r="D557" i="2"/>
  <c r="D568" i="2"/>
  <c r="E568" i="2" s="1"/>
  <c r="D621" i="2"/>
  <c r="D720" i="2"/>
  <c r="E743" i="2"/>
  <c r="D791" i="2"/>
  <c r="E224" i="2"/>
  <c r="E243" i="2"/>
  <c r="D131" i="2"/>
  <c r="D206" i="2"/>
  <c r="B293" i="2"/>
  <c r="B333" i="2"/>
  <c r="D333" i="2" s="1"/>
  <c r="E333" i="2" s="1"/>
  <c r="D371" i="2"/>
  <c r="E371" i="2" s="1"/>
  <c r="D460" i="2"/>
  <c r="E483" i="2"/>
  <c r="B497" i="2"/>
  <c r="D514" i="2"/>
  <c r="E648" i="2"/>
  <c r="E679" i="2"/>
  <c r="D815" i="2"/>
  <c r="D823" i="2"/>
  <c r="D743" i="2"/>
  <c r="D822" i="2"/>
  <c r="E822" i="2" s="1"/>
  <c r="C404" i="2"/>
  <c r="D404" i="2" s="1"/>
  <c r="D26" i="2"/>
  <c r="D70" i="2"/>
  <c r="D159" i="2"/>
  <c r="D199" i="2"/>
  <c r="D330" i="2"/>
  <c r="E330" i="2" s="1"/>
  <c r="C397" i="2"/>
  <c r="B410" i="2"/>
  <c r="E460" i="2"/>
  <c r="B486" i="2"/>
  <c r="D565" i="2"/>
  <c r="D642" i="2"/>
  <c r="D648" i="2"/>
  <c r="D655" i="2"/>
  <c r="E666" i="2"/>
  <c r="D679" i="2"/>
  <c r="D723" i="2"/>
  <c r="E723" i="2" s="1"/>
  <c r="D771" i="2"/>
  <c r="D786" i="2"/>
  <c r="E131" i="2"/>
  <c r="D307" i="2"/>
  <c r="E379" i="2"/>
  <c r="E385" i="2" s="1"/>
  <c r="D385" i="2"/>
  <c r="E442" i="2"/>
  <c r="D553" i="2"/>
  <c r="D606" i="2"/>
  <c r="C733" i="2"/>
  <c r="C750" i="2" s="1"/>
  <c r="D781" i="2"/>
  <c r="E823" i="2"/>
  <c r="D799" i="2" l="1"/>
  <c r="C419" i="2"/>
  <c r="C670" i="2" s="1"/>
  <c r="B419" i="2"/>
  <c r="E375" i="2"/>
  <c r="C255" i="2"/>
  <c r="D516" i="2"/>
  <c r="D368" i="2"/>
  <c r="E368" i="2"/>
  <c r="E208" i="2"/>
  <c r="E404" i="2"/>
  <c r="E539" i="2"/>
  <c r="E577" i="2"/>
  <c r="E397" i="2"/>
  <c r="E110" i="2"/>
  <c r="E668" i="2"/>
  <c r="E227" i="2"/>
  <c r="D146" i="2"/>
  <c r="E146" i="2"/>
  <c r="D668" i="2"/>
  <c r="B133" i="2"/>
  <c r="D133" i="2" s="1"/>
  <c r="D208" i="2"/>
  <c r="E799" i="2"/>
  <c r="D106" i="2"/>
  <c r="E106" i="2"/>
  <c r="B334" i="2"/>
  <c r="D162" i="2"/>
  <c r="D539" i="2"/>
  <c r="D397" i="2"/>
  <c r="D227" i="2"/>
  <c r="E516" i="2"/>
  <c r="D282" i="2"/>
  <c r="E282" i="2"/>
  <c r="E391" i="2"/>
  <c r="D391" i="2"/>
  <c r="D750" i="2"/>
  <c r="E750" i="2"/>
  <c r="E497" i="2"/>
  <c r="D497" i="2"/>
  <c r="E417" i="2"/>
  <c r="D417" i="2"/>
  <c r="D410" i="2"/>
  <c r="E410" i="2"/>
  <c r="E118" i="2"/>
  <c r="D118" i="2"/>
  <c r="E615" i="2"/>
  <c r="D615" i="2"/>
  <c r="E733" i="2"/>
  <c r="D733" i="2"/>
  <c r="D577" i="2"/>
  <c r="D589" i="2" s="1"/>
  <c r="E486" i="2"/>
  <c r="D486" i="2"/>
  <c r="E293" i="2"/>
  <c r="D293" i="2"/>
  <c r="D419" i="2" l="1"/>
  <c r="E334" i="2"/>
  <c r="B346" i="2"/>
  <c r="B670" i="2" s="1"/>
  <c r="D255" i="2"/>
  <c r="B255" i="2"/>
  <c r="E255" i="2" s="1"/>
  <c r="C828" i="2"/>
  <c r="E133" i="2"/>
  <c r="D334" i="2"/>
  <c r="D346" i="2" s="1"/>
  <c r="E589" i="2"/>
  <c r="E826" i="2"/>
  <c r="E419" i="2"/>
  <c r="D670" i="2" l="1"/>
  <c r="E670" i="2"/>
  <c r="E346" i="2"/>
  <c r="B828" i="2" l="1"/>
  <c r="E828" i="2" s="1"/>
  <c r="D828" i="2" l="1"/>
</calcChain>
</file>

<file path=xl/sharedStrings.xml><?xml version="1.0" encoding="utf-8"?>
<sst xmlns="http://schemas.openxmlformats.org/spreadsheetml/2006/main" count="698" uniqueCount="647">
  <si>
    <t>EXPENSES</t>
  </si>
  <si>
    <t>GREENBRIER DISTRICT</t>
  </si>
  <si>
    <t>500112 District Lead Team</t>
  </si>
  <si>
    <t>500115 Lodging &amp; Meals</t>
  </si>
  <si>
    <t>500120 Office Rent &amp; Utilities</t>
  </si>
  <si>
    <t>500130 Parsonage Utilities</t>
  </si>
  <si>
    <t>500135 Phone - Office &amp; Parsonage</t>
  </si>
  <si>
    <t>500140 Postage</t>
  </si>
  <si>
    <t>500145 Travel</t>
  </si>
  <si>
    <t>TOTAL GREENBRIER DISTRICT</t>
  </si>
  <si>
    <t>LITTLE KANAWHA DISTRICT</t>
  </si>
  <si>
    <t>500212 District Lead Team</t>
  </si>
  <si>
    <t>500215 Lodging &amp; Meals</t>
  </si>
  <si>
    <t>500220 Office Rent &amp; Utilities</t>
  </si>
  <si>
    <t>500230 Parsonage Utilities</t>
  </si>
  <si>
    <t>500235 Phone - Office &amp; Parsonage</t>
  </si>
  <si>
    <t>500240 Postage</t>
  </si>
  <si>
    <t>500245 Travel</t>
  </si>
  <si>
    <t>TOTAL LITTLE KANAWHA DISTRICT</t>
  </si>
  <si>
    <t>MIDLAND SOUTH DISTRICT</t>
  </si>
  <si>
    <t>500312 District Lead Team</t>
  </si>
  <si>
    <t>500315 Lodging &amp; Meals</t>
  </si>
  <si>
    <t>500320 Office Rent &amp; Utilities</t>
  </si>
  <si>
    <t>500330 Parsonage Utilities</t>
  </si>
  <si>
    <t>500335 Phone - Office &amp; Parsonage</t>
  </si>
  <si>
    <t>500340 Postage</t>
  </si>
  <si>
    <t>500345 Travel</t>
  </si>
  <si>
    <t>TOTAL MIDLAND SOUTH DISTRICT</t>
  </si>
  <si>
    <t>500412 District Lead Team</t>
  </si>
  <si>
    <t>500415 Lodging &amp; Meals</t>
  </si>
  <si>
    <t>500420 Office Rent &amp; Utilities</t>
  </si>
  <si>
    <t>500430 Parsonage Utilities</t>
  </si>
  <si>
    <t>500435 Phone - Office &amp; Parsonage</t>
  </si>
  <si>
    <t>500440 Postage</t>
  </si>
  <si>
    <t>500445 Travel</t>
  </si>
  <si>
    <t>NORTHERN DISTRICT</t>
  </si>
  <si>
    <t>500512 District  Lead Team</t>
  </si>
  <si>
    <t>500515 Lodging &amp; Meals</t>
  </si>
  <si>
    <t>500520 Office Rent &amp; Utilities</t>
  </si>
  <si>
    <t>500530 Parsonage Utilities</t>
  </si>
  <si>
    <t>500535 Phone - Office &amp; Parsonage</t>
  </si>
  <si>
    <t>500540 Postage</t>
  </si>
  <si>
    <t>500545 Travel</t>
  </si>
  <si>
    <t>TOTAL NORTHERN DISTRICT</t>
  </si>
  <si>
    <t>POTOMAC HIGHLANDS DISTRICT</t>
  </si>
  <si>
    <t>500612 District Lead Team</t>
  </si>
  <si>
    <t>500615 Lodging &amp; Meals</t>
  </si>
  <si>
    <t>500620 Office Rent &amp; Utilities</t>
  </si>
  <si>
    <t>500630 Parsonage Utilities</t>
  </si>
  <si>
    <t>500635 Phone - Office &amp; Parsonage</t>
  </si>
  <si>
    <t>500640 Postage</t>
  </si>
  <si>
    <t>500645 Travel</t>
  </si>
  <si>
    <t>TOTAL POTOMAC HIGHLANDS DISTRICT</t>
  </si>
  <si>
    <t>SOUTHERN DISTRICT</t>
  </si>
  <si>
    <t>500712 District Lead Team</t>
  </si>
  <si>
    <t>500715 Lodging &amp; Meals</t>
  </si>
  <si>
    <t>500720 Office Rent &amp; Utilities</t>
  </si>
  <si>
    <t>500730 Parsonage Utilities</t>
  </si>
  <si>
    <t>500735 Phone - Office &amp; Parsonage</t>
  </si>
  <si>
    <t>500740 Postage</t>
  </si>
  <si>
    <t>500745 Travel</t>
  </si>
  <si>
    <t>TOTAL SOUTHERN DISTRICT</t>
  </si>
  <si>
    <t>WESLEYAN DISTRICT</t>
  </si>
  <si>
    <t>500815 Lodging &amp; Meals</t>
  </si>
  <si>
    <t>500820 Office Rent &amp; Utilities</t>
  </si>
  <si>
    <t>500830 Parsonage Utilities</t>
  </si>
  <si>
    <t>500835 Phone - Office &amp; Parsonage</t>
  </si>
  <si>
    <t>500840 Postage</t>
  </si>
  <si>
    <t>500845 Travel</t>
  </si>
  <si>
    <t>TOTAL WESLEYAN DISTRICT</t>
  </si>
  <si>
    <t>WESTERN DISTRICT</t>
  </si>
  <si>
    <t>500912 District Lead Team</t>
  </si>
  <si>
    <t>500915 Lodging &amp; Meals</t>
  </si>
  <si>
    <t>500920 Office Rent &amp; Utilities</t>
  </si>
  <si>
    <t>500930 Parsonage Utilities</t>
  </si>
  <si>
    <t>500935 Phone - Office &amp; Parsonage</t>
  </si>
  <si>
    <t>500940 Postage</t>
  </si>
  <si>
    <t>500945 Travel</t>
  </si>
  <si>
    <t>TOTAL WESTERN DISTRICT</t>
  </si>
  <si>
    <t>District Superintendents</t>
  </si>
  <si>
    <t>501099 Salaries District Superintendents</t>
  </si>
  <si>
    <t>Total District Superintendents</t>
  </si>
  <si>
    <t>TOTAL SECRETARIES SALARIES</t>
  </si>
  <si>
    <t>- OTHER SALARY ITEMS</t>
  </si>
  <si>
    <t>501225 Cabinet Secretary Expenses</t>
  </si>
  <si>
    <t>501250 FICA - Secretaries</t>
  </si>
  <si>
    <t>501275 Employer Pension Contributions and BPP</t>
  </si>
  <si>
    <t>501280 Salary Contingency</t>
  </si>
  <si>
    <t>501290 Workers Compensation</t>
  </si>
  <si>
    <t>TOTAL - OTHER SALARY ITEMS</t>
  </si>
  <si>
    <t>OTHER EXPENSES</t>
  </si>
  <si>
    <t>501319 Cabinet Discretionary Funds</t>
  </si>
  <si>
    <t>501320 Continuing Education</t>
  </si>
  <si>
    <t>501325 Comp Req Special Circumstance</t>
  </si>
  <si>
    <t>501326 Comp Req Ethnic Min</t>
  </si>
  <si>
    <t>501330 Meetings Outside District</t>
  </si>
  <si>
    <t>501340 Moving Expense</t>
  </si>
  <si>
    <t>501350 Seminary Visitation</t>
  </si>
  <si>
    <t>501360 Study Renewal</t>
  </si>
  <si>
    <t>501370 Training New Superintendents</t>
  </si>
  <si>
    <t>501380 Transition Expenses</t>
  </si>
  <si>
    <t>TOTAL OTHER EXPENSES</t>
  </si>
  <si>
    <t>ADMINISTRATION</t>
  </si>
  <si>
    <t>500050 Commission Meetings</t>
  </si>
  <si>
    <t>500075 Telephone, Supplies, Postage</t>
  </si>
  <si>
    <t>TOTAL ADMINISTRATION</t>
  </si>
  <si>
    <t>PROGRAM</t>
  </si>
  <si>
    <t>500125 Equitable Claims</t>
  </si>
  <si>
    <t>500175 Renewal Leave</t>
  </si>
  <si>
    <t>TOTAL PROGRAM</t>
  </si>
  <si>
    <t>500050 General Board Of Pensions Reserve Account</t>
  </si>
  <si>
    <t>500074 Congregational Health</t>
  </si>
  <si>
    <t>PAID DIRECT BILLING</t>
  </si>
  <si>
    <t>500119 Budgeted</t>
  </si>
  <si>
    <t>TOTAL PAID DIRECT BILLING</t>
  </si>
  <si>
    <t>ADMINISTRATIVE EXPENSES</t>
  </si>
  <si>
    <t>500025 Administration</t>
  </si>
  <si>
    <t>500030 Clergy Furnishing Grants</t>
  </si>
  <si>
    <t>500050 Counseling Funds</t>
  </si>
  <si>
    <t>500100 Ministry &amp; Family Life Today</t>
  </si>
  <si>
    <t>TOTAL ADMINISTRATIVE EXPENSES</t>
  </si>
  <si>
    <t>500010 Meetings</t>
  </si>
  <si>
    <t>500025 Quad Training</t>
  </si>
  <si>
    <t>500030 Ordination</t>
  </si>
  <si>
    <t>500033 Other</t>
  </si>
  <si>
    <t>ENLISTMENT AND CANDIDACY</t>
  </si>
  <si>
    <t>500045 Ministry Exploration Event</t>
  </si>
  <si>
    <t>500048 Candidacy</t>
  </si>
  <si>
    <t>500050 Psychological Evaluation</t>
  </si>
  <si>
    <t>500060 Local Pastors License Studies</t>
  </si>
  <si>
    <t>500070 Seminary Visitation / Recruitment</t>
  </si>
  <si>
    <t>500080 Summer Intern Program</t>
  </si>
  <si>
    <t>TOTAL ENLISTMENT AND CANDIDACY</t>
  </si>
  <si>
    <t>COURSE OF STUDY</t>
  </si>
  <si>
    <t>500305 Course of Study</t>
  </si>
  <si>
    <t>TOTAL COURSE OF STUDY</t>
  </si>
  <si>
    <t>SCHOLARSHIP</t>
  </si>
  <si>
    <t>500505 Seminary Schol Transfer to Dept 398</t>
  </si>
  <si>
    <t>TOTAL SCHOLARSHIP</t>
  </si>
  <si>
    <t>INTERVIEW &amp; EVALUATION</t>
  </si>
  <si>
    <t>500605 Psychological Counseling Recommended</t>
  </si>
  <si>
    <t>TOTAL INTERVIEW &amp; EVALUATION</t>
  </si>
  <si>
    <t>CENTER FOR MINISTRY</t>
  </si>
  <si>
    <t>500705 Order of Elders</t>
  </si>
  <si>
    <t>500710 Order of Deacons</t>
  </si>
  <si>
    <t>500715 Fellowship of AM and LP</t>
  </si>
  <si>
    <t>500725 Clergy School</t>
  </si>
  <si>
    <t>TOTAL CENTER FOR MINISTRY</t>
  </si>
  <si>
    <t>GENERAL EXPENSES</t>
  </si>
  <si>
    <t>500100 Administration</t>
  </si>
  <si>
    <t>500510 Consultations</t>
  </si>
  <si>
    <t>TOTAL GENERAL EXPENSES</t>
  </si>
  <si>
    <t>TRAINING</t>
  </si>
  <si>
    <t>500517 Clergy Training Required</t>
  </si>
  <si>
    <t>500518 Child Protective Service Train</t>
  </si>
  <si>
    <t>TOTAL TRAINING</t>
  </si>
  <si>
    <t>SUPPLIES POSTAGE COPIES</t>
  </si>
  <si>
    <t>510530 Supplies, Copies, Postage</t>
  </si>
  <si>
    <t>TOTAL SUPPLIES POSTAGE COPIES</t>
  </si>
  <si>
    <t>500025 Insurance</t>
  </si>
  <si>
    <t>500050 Lawn / Landcaping</t>
  </si>
  <si>
    <t>500075 Major Appliance Purchases</t>
  </si>
  <si>
    <t>500100 Pest Control</t>
  </si>
  <si>
    <t>500125 Repair / Maintenance</t>
  </si>
  <si>
    <t>500150 Reserve for Maintenance</t>
  </si>
  <si>
    <t>500160 Utilities for Bishops Residence</t>
  </si>
  <si>
    <t>500175 Other</t>
  </si>
  <si>
    <t>500100 Transfer to Dept 187 Insurance Claims</t>
  </si>
  <si>
    <t>BUDGET</t>
  </si>
  <si>
    <t>500025 Budgeted</t>
  </si>
  <si>
    <t>500025 Disbursements to General Church</t>
  </si>
  <si>
    <t>500025 General Church Disbursements</t>
  </si>
  <si>
    <t>500100 Distribution</t>
  </si>
  <si>
    <t>500112 Program Budgeted</t>
  </si>
  <si>
    <t>500036 Copier Maintenance</t>
  </si>
  <si>
    <t>500040 Envelopes</t>
  </si>
  <si>
    <t>500045 Equipment Maintenance</t>
  </si>
  <si>
    <t>500046 Equipment Replacement</t>
  </si>
  <si>
    <t>500055 Paper Supplies</t>
  </si>
  <si>
    <t>500060 Postage &amp; Permits</t>
  </si>
  <si>
    <t>500065 Postage Meter</t>
  </si>
  <si>
    <t>500066 Postage Meter Supplies</t>
  </si>
  <si>
    <t>GENERAL CENTRAL SERVICE</t>
  </si>
  <si>
    <t>TOTAL GENERAL CENTRAL SERVICE</t>
  </si>
  <si>
    <t>EMERGING MINISTRIES</t>
  </si>
  <si>
    <t>500210 Budgeted</t>
  </si>
  <si>
    <t>TOTAL EMERGING MINISTRIES</t>
  </si>
  <si>
    <t>CONFICT TRANSFORMATION</t>
  </si>
  <si>
    <t>500265 Conflict Team Expenses</t>
  </si>
  <si>
    <t>TOTAL CONFICT TRANSFORMATION</t>
  </si>
  <si>
    <t>MEETINGS</t>
  </si>
  <si>
    <t>500285 Spiritual Formation</t>
  </si>
  <si>
    <t>500320 Budgeted</t>
  </si>
  <si>
    <t>TOTAL MEETINGS</t>
  </si>
  <si>
    <t>OFFICE EXPENSE</t>
  </si>
  <si>
    <t>500525 General Office Expenses</t>
  </si>
  <si>
    <t>500575 Printing &amp; Mailing</t>
  </si>
  <si>
    <t>TOTAL OFFICE EXPENSE</t>
  </si>
  <si>
    <t>SALARY / BENEFITS</t>
  </si>
  <si>
    <t>500625 FICA / Employer Pension Contributions</t>
  </si>
  <si>
    <t>500630 Moving Expense</t>
  </si>
  <si>
    <t>500635 Staff Salaries &amp; Housing</t>
  </si>
  <si>
    <t>500645 Support Staff Salaries</t>
  </si>
  <si>
    <t>500665 Workers Compensation</t>
  </si>
  <si>
    <t>500675 Salary Contingency</t>
  </si>
  <si>
    <t>TOTAL SALARY / BENEFITS</t>
  </si>
  <si>
    <t>TRAVEL</t>
  </si>
  <si>
    <t>500820 Budgeted</t>
  </si>
  <si>
    <t>TOTAL TRAVEL</t>
  </si>
  <si>
    <t>500920 Staff - Continuing Education</t>
  </si>
  <si>
    <t>500930 Staff Training</t>
  </si>
  <si>
    <t>500940 Staff Training Resources</t>
  </si>
  <si>
    <t>500110 Digital Communications</t>
  </si>
  <si>
    <t>500115 Equipment Fund</t>
  </si>
  <si>
    <t>500120 Media Ministry</t>
  </si>
  <si>
    <t>500121 Media Resources</t>
  </si>
  <si>
    <t>500125 Print Media</t>
  </si>
  <si>
    <t>500035 Budgeted</t>
  </si>
  <si>
    <t>500210 Church &amp; Society</t>
  </si>
  <si>
    <t>500250 Prison Ministries</t>
  </si>
  <si>
    <t>500275 Status / Role Women</t>
  </si>
  <si>
    <t>500025 Board Administration</t>
  </si>
  <si>
    <t>500035 New Campus Min Budgeted</t>
  </si>
  <si>
    <t>500075 WV Wesleyan College</t>
  </si>
  <si>
    <t>500050 Facility Maintenance</t>
  </si>
  <si>
    <t>500055 Moving Expense</t>
  </si>
  <si>
    <t>500065 Salary Contingency</t>
  </si>
  <si>
    <t>500075 Workers Compensation</t>
  </si>
  <si>
    <t>CONCORD COLLEGE</t>
  </si>
  <si>
    <t>500130 Business Expenses</t>
  </si>
  <si>
    <t>500135 Housing and Salary</t>
  </si>
  <si>
    <t>500140 Unit Support</t>
  </si>
  <si>
    <t>TOTAL CONCORD COLLEGE</t>
  </si>
  <si>
    <t>FAIRMONT</t>
  </si>
  <si>
    <t>500201 Business Expense</t>
  </si>
  <si>
    <t>500230 Salary &amp; Housing</t>
  </si>
  <si>
    <t>500240 Unit Support</t>
  </si>
  <si>
    <t>TOTAL FAIRMONT</t>
  </si>
  <si>
    <t>MARSHALL</t>
  </si>
  <si>
    <t>500401 Business Expense</t>
  </si>
  <si>
    <t>500402 Building Expense</t>
  </si>
  <si>
    <t>500430 Salary &amp; Housing</t>
  </si>
  <si>
    <t>500440 Unit Support</t>
  </si>
  <si>
    <t>TOTAL MARSHALL</t>
  </si>
  <si>
    <t>WEST LIBERTY</t>
  </si>
  <si>
    <t>500501 Business Expense</t>
  </si>
  <si>
    <t>500530 Salary &amp; Housing</t>
  </si>
  <si>
    <t>500540 Unit Support</t>
  </si>
  <si>
    <t>TOTAL WEST LIBERTY</t>
  </si>
  <si>
    <t>WVU</t>
  </si>
  <si>
    <t>500601 Business Expense</t>
  </si>
  <si>
    <t>500630 Salary (Total Comp Incl Lay Housing Taxable)</t>
  </si>
  <si>
    <t>500631 Benefits</t>
  </si>
  <si>
    <t>500640 Unit Support</t>
  </si>
  <si>
    <t>TOTAL WVU</t>
  </si>
  <si>
    <t>500020 Bishop Confirmation Rally</t>
  </si>
  <si>
    <t>500025 Board Meetings</t>
  </si>
  <si>
    <t>500050 Laity Banquet</t>
  </si>
  <si>
    <t>500075 Lay Ministries</t>
  </si>
  <si>
    <t>500079 Lay Speaking Ministries</t>
  </si>
  <si>
    <t>500100 Postage, Phone, Supplies</t>
  </si>
  <si>
    <t>500105 Scouting</t>
  </si>
  <si>
    <t>500108 Stewardship</t>
  </si>
  <si>
    <t>500030 Equipment</t>
  </si>
  <si>
    <t>500032 Membership/Assoc Dues</t>
  </si>
  <si>
    <t>500035 Postage</t>
  </si>
  <si>
    <t>500036 Software &amp; Fees</t>
  </si>
  <si>
    <t>500038 Staff Travel</t>
  </si>
  <si>
    <t>500040 Supplies</t>
  </si>
  <si>
    <t>500045 Telephone</t>
  </si>
  <si>
    <t>500050 Other</t>
  </si>
  <si>
    <t>BUILDINGS / GROUNDS</t>
  </si>
  <si>
    <t>500125 Electricity</t>
  </si>
  <si>
    <t>500130 Equipment</t>
  </si>
  <si>
    <t>500135 Garbage</t>
  </si>
  <si>
    <t>500140 Gas</t>
  </si>
  <si>
    <t>500145 Gasoline / Oil</t>
  </si>
  <si>
    <t>500150 Maintenance</t>
  </si>
  <si>
    <t>500155 Vehicle Insurance</t>
  </si>
  <si>
    <t>500160 Water Treatment</t>
  </si>
  <si>
    <t>TOTAL BUILDINGS / GROUNDS</t>
  </si>
  <si>
    <t>FOOD SERVICE / HOUSE KEEPING</t>
  </si>
  <si>
    <t>500225 Food</t>
  </si>
  <si>
    <t>500230 Kitchen Equipment</t>
  </si>
  <si>
    <t>500234 Purchases for Resale</t>
  </si>
  <si>
    <t>500235 Supplies</t>
  </si>
  <si>
    <t>TOTAL FOOD SERVICE / HOUSE KEEPING</t>
  </si>
  <si>
    <t>500325 Information / Publicity</t>
  </si>
  <si>
    <t>500327 Program Supplies</t>
  </si>
  <si>
    <t>500331 Ropes Course</t>
  </si>
  <si>
    <t>500335 Summer Camp Staff</t>
  </si>
  <si>
    <t>500338 Summer Camp Volunteer Recognition</t>
  </si>
  <si>
    <t>500339 Swimming Pool Operations</t>
  </si>
  <si>
    <t>PERSONNEL</t>
  </si>
  <si>
    <t>500425 Administrative Assistant</t>
  </si>
  <si>
    <t>500430 Building / Grounds Employees</t>
  </si>
  <si>
    <t>500435 Cooks / Housekeepers</t>
  </si>
  <si>
    <t>500449 Site Manager</t>
  </si>
  <si>
    <t>TOTAL PERSONNEL</t>
  </si>
  <si>
    <t>PENSION / OTHER SALARY ITEMS</t>
  </si>
  <si>
    <t>500525 Employers Pension Contributions</t>
  </si>
  <si>
    <t>500530 FICA</t>
  </si>
  <si>
    <t>500535 Workers Compensation</t>
  </si>
  <si>
    <t>500540 Contingency</t>
  </si>
  <si>
    <t>TOTAL PENSION / OTHER SALARY ITEMS</t>
  </si>
  <si>
    <t>500030 BUDGETED - ADMINISTRATION</t>
  </si>
  <si>
    <t>500086 Moving Expenses</t>
  </si>
  <si>
    <t>PARISH DEV ADMINISTRATION</t>
  </si>
  <si>
    <t>PARISH COORDINATORS</t>
  </si>
  <si>
    <t>500325 Budgeted</t>
  </si>
  <si>
    <t>TOTAL PARISH COORDINATORS</t>
  </si>
  <si>
    <t>CHURCH &amp; COMM WORKERS</t>
  </si>
  <si>
    <t>500410 Advisory Committee</t>
  </si>
  <si>
    <t>500418 CCW Project Work</t>
  </si>
  <si>
    <t>500419 Budgeted Ch &amp; Comm Wkrs</t>
  </si>
  <si>
    <t>500440 Salary Contingency</t>
  </si>
  <si>
    <t>TOTAL CHURCH &amp; COMM WORKERS</t>
  </si>
  <si>
    <t>500030 Administration</t>
  </si>
  <si>
    <t>500035 Disability Ministries</t>
  </si>
  <si>
    <t>500046 Global Health</t>
  </si>
  <si>
    <t>500055 Hunger Committee</t>
  </si>
  <si>
    <t>500065 Refugee Ministries</t>
  </si>
  <si>
    <t>DISASTER RESPONSE</t>
  </si>
  <si>
    <t>500220 Administration</t>
  </si>
  <si>
    <t>500245 Training</t>
  </si>
  <si>
    <t>500247 Equipment Maintenance</t>
  </si>
  <si>
    <t>TOTAL DISASTER RESPONSE</t>
  </si>
  <si>
    <t>Health &amp; Welfare</t>
  </si>
  <si>
    <t>500303 Beckley Center Project</t>
  </si>
  <si>
    <t>500305 Burlington UMFS</t>
  </si>
  <si>
    <t>500310 Contingency</t>
  </si>
  <si>
    <t>Total Health &amp; Welfare</t>
  </si>
  <si>
    <t>500045 Conference Global Ministry Secretary</t>
  </si>
  <si>
    <t>500047 Mentoring Directors / Boards</t>
  </si>
  <si>
    <t>500050 Missionary Itineration</t>
  </si>
  <si>
    <t>500060 Project Directors Meetings</t>
  </si>
  <si>
    <t>500065 Review &amp; Evaluation</t>
  </si>
  <si>
    <t>MISSION MIN GRANTS</t>
  </si>
  <si>
    <t>500155 Budgeted</t>
  </si>
  <si>
    <t>TOTAL MISSION MIN GRANTS</t>
  </si>
  <si>
    <t>MISSION SATURATION</t>
  </si>
  <si>
    <t>500164 Budgeted</t>
  </si>
  <si>
    <t>TOTAL MISSION SATURATION</t>
  </si>
  <si>
    <t>VISION DEPOT</t>
  </si>
  <si>
    <t>500171 Distributions</t>
  </si>
  <si>
    <t>TOTAL VISION DEPOT</t>
  </si>
  <si>
    <t>VIM COORDINATOR</t>
  </si>
  <si>
    <t>500181 Pay VIM Coordinator</t>
  </si>
  <si>
    <t>TOTAL VIM COORDINATOR</t>
  </si>
  <si>
    <t>500325 Heart and Hand Outreach Min South Chas</t>
  </si>
  <si>
    <t>500330 Ebenezer Community Outreach</t>
  </si>
  <si>
    <t>500335 Heart &amp; Hand House</t>
  </si>
  <si>
    <t>500340 House of the Carpenter</t>
  </si>
  <si>
    <t>500350 Scotts Run Settlement House</t>
  </si>
  <si>
    <t>500355 Tyrand Cooperative Ministries</t>
  </si>
  <si>
    <t>500358 Upshur Parish House</t>
  </si>
  <si>
    <t>500360 Contingency</t>
  </si>
  <si>
    <t>500365 Workers Compensation</t>
  </si>
  <si>
    <t>WORK FUNDS</t>
  </si>
  <si>
    <t>500425 Heart and Hand House Outreach South Chas</t>
  </si>
  <si>
    <t>500430 Ebenezer Community Outreach</t>
  </si>
  <si>
    <t>500435 Heart &amp; Hand House</t>
  </si>
  <si>
    <t>500440 House of the Carpenter</t>
  </si>
  <si>
    <t>500450 Scotts Run Settlement House</t>
  </si>
  <si>
    <t>500455 Tyrand Cooperative Ministries</t>
  </si>
  <si>
    <t>500458 Upshur Parish House</t>
  </si>
  <si>
    <t>TOTAL WORK FUNDS</t>
  </si>
  <si>
    <t>500095 Administration</t>
  </si>
  <si>
    <t>500100 Meetings</t>
  </si>
  <si>
    <t>500175 WV Council of Church Delegates</t>
  </si>
  <si>
    <t>500180 WV Council of Churches</t>
  </si>
  <si>
    <t>ELCC</t>
  </si>
  <si>
    <t>500110 Administration</t>
  </si>
  <si>
    <t>500120 Capital Ministry Grants</t>
  </si>
  <si>
    <t>TOTAL ELCC</t>
  </si>
  <si>
    <t>CONAM</t>
  </si>
  <si>
    <t>TOTAL CONAM</t>
  </si>
  <si>
    <t>CORR</t>
  </si>
  <si>
    <t>500310 Administration</t>
  </si>
  <si>
    <t>500320 Caucus Support</t>
  </si>
  <si>
    <t>500330 Education &amp; Training</t>
  </si>
  <si>
    <t>500340 Maintaining Support</t>
  </si>
  <si>
    <t>TOTAL CORR</t>
  </si>
  <si>
    <t>500120 Program</t>
  </si>
  <si>
    <t>500130 Resources</t>
  </si>
  <si>
    <t>500050 CCYM Meetings</t>
  </si>
  <si>
    <t>500075 Conference Youth Coordinator</t>
  </si>
  <si>
    <t>500080 District Youth Min Promo</t>
  </si>
  <si>
    <t>500120 Leadership Development / YAC</t>
  </si>
  <si>
    <t>500125 NEJCYM</t>
  </si>
  <si>
    <t>500175 Office Expense</t>
  </si>
  <si>
    <t>500200 Radical Discipleship</t>
  </si>
  <si>
    <t>500240 Youth Events</t>
  </si>
  <si>
    <t>500247 YSF Fund Raising Expenses</t>
  </si>
  <si>
    <t>500110 Ministries</t>
  </si>
  <si>
    <t>500120 Resources</t>
  </si>
  <si>
    <t>500130 Training</t>
  </si>
  <si>
    <t>500200 Summit Event</t>
  </si>
  <si>
    <t>500300 Travel &amp; Resourcing</t>
  </si>
  <si>
    <t>500045 Jursidictional Fees</t>
  </si>
  <si>
    <t>500055 Meetings</t>
  </si>
  <si>
    <t>500060 Office Expenses</t>
  </si>
  <si>
    <t>ARCHIVE CENTER</t>
  </si>
  <si>
    <t>500125 Archivist</t>
  </si>
  <si>
    <t>500145 Supplies / Maintenance Agreements etc.</t>
  </si>
  <si>
    <t>TOTAL ARCHIVE CENTER</t>
  </si>
  <si>
    <t>REHOBETH MUSEUM</t>
  </si>
  <si>
    <t>500332 Lawn Maintenance</t>
  </si>
  <si>
    <t>500334 Repairs / Supplies</t>
  </si>
  <si>
    <t>500335 Utilities</t>
  </si>
  <si>
    <t>TOTAL REHOBETH MUSEUM</t>
  </si>
  <si>
    <t>500025 Disbursements</t>
  </si>
  <si>
    <t>500050 Jurisdiction Dues</t>
  </si>
  <si>
    <t>500225 Board of Laity Meetings</t>
  </si>
  <si>
    <t>500235 District Trips</t>
  </si>
  <si>
    <t>500245 Jurisdiction</t>
  </si>
  <si>
    <t>500255 National Association</t>
  </si>
  <si>
    <t>500265 Office Expenses</t>
  </si>
  <si>
    <t>500275 WV Council</t>
  </si>
  <si>
    <t>500035 Audit</t>
  </si>
  <si>
    <t>500040 General Supplies</t>
  </si>
  <si>
    <t>500045 Legal Fees</t>
  </si>
  <si>
    <t>500050 Paper &amp; Envelopes</t>
  </si>
  <si>
    <t>500055 Postage</t>
  </si>
  <si>
    <t>500060 Printing</t>
  </si>
  <si>
    <t>500070 Statistician Expenses</t>
  </si>
  <si>
    <t>500080 Trustees</t>
  </si>
  <si>
    <t>COUNCIL ON FINANCE</t>
  </si>
  <si>
    <t>500120 Budgeted</t>
  </si>
  <si>
    <t>TOTAL COUNCIL ON FINANCE</t>
  </si>
  <si>
    <t>CONFERENCE SECRETARY</t>
  </si>
  <si>
    <t>500220 Computer Supplies</t>
  </si>
  <si>
    <t>500225 Education / Training</t>
  </si>
  <si>
    <t>500230 Journal</t>
  </si>
  <si>
    <t>500240 Ministerial Records</t>
  </si>
  <si>
    <t>500245 Central Service</t>
  </si>
  <si>
    <t>500248 Special Projects</t>
  </si>
  <si>
    <t>500250 Workbook</t>
  </si>
  <si>
    <t>TOTAL CONFERENCE SECRETARY</t>
  </si>
  <si>
    <t>SALARY ITEMS</t>
  </si>
  <si>
    <t>500310 Administrative Service Director</t>
  </si>
  <si>
    <t>500320 Administrative Services Staff</t>
  </si>
  <si>
    <t>500330 Basic Protection Plan</t>
  </si>
  <si>
    <t>500340 Conference Secretary</t>
  </si>
  <si>
    <t>500350 Continuing Education</t>
  </si>
  <si>
    <t>500360 Insurance Risk Manager</t>
  </si>
  <si>
    <t>500370 FICA</t>
  </si>
  <si>
    <t>500380 Pension - Employer Contributions</t>
  </si>
  <si>
    <t>500390 Salary Contingency</t>
  </si>
  <si>
    <t>500395 Workers Compensation</t>
  </si>
  <si>
    <t>TOTAL SALARY ITEMS</t>
  </si>
  <si>
    <t>500410 Director</t>
  </si>
  <si>
    <t>500420 Insurance Risk Manager</t>
  </si>
  <si>
    <t>500430 Staff</t>
  </si>
  <si>
    <t>NOMINATING COMMITTEE</t>
  </si>
  <si>
    <t>500510 Budgeted</t>
  </si>
  <si>
    <t>TOTAL NOMINATING COMMITTEE</t>
  </si>
  <si>
    <t>UNFUNDED</t>
  </si>
  <si>
    <t>TOTAL UNFUNDED</t>
  </si>
  <si>
    <t>500040 Childrens Conference</t>
  </si>
  <si>
    <t>500050 Committee Meetings</t>
  </si>
  <si>
    <t>500110 Honoraria &amp; Guest Expenses</t>
  </si>
  <si>
    <t>500125 Labor</t>
  </si>
  <si>
    <t>500130 Memorial/Retirement Class Meals</t>
  </si>
  <si>
    <t>500150 Miscellaneous / Discretionary</t>
  </si>
  <si>
    <t>500175 Pages &amp; Youth Members</t>
  </si>
  <si>
    <t>500200 Printing</t>
  </si>
  <si>
    <t>500220 Quadrennial Ballotting Expenses</t>
  </si>
  <si>
    <t>500230 Registration Expense</t>
  </si>
  <si>
    <t>500250 Special Programs</t>
  </si>
  <si>
    <t>500350 Stipend - Equalization</t>
  </si>
  <si>
    <t>500375 Stipend - Ordinands</t>
  </si>
  <si>
    <t>500400 Stipend - Retired</t>
  </si>
  <si>
    <t>500405 Technical Expenses</t>
  </si>
  <si>
    <t>500500 Worship</t>
  </si>
  <si>
    <t>CENTER ITEMS</t>
  </si>
  <si>
    <t>500035 Equipment Purchases &amp; Leases</t>
  </si>
  <si>
    <t>500045 Center Office Furniture Replacement</t>
  </si>
  <si>
    <t>500055 Office Repairs / Maintenance</t>
  </si>
  <si>
    <t>500065 Lease - St. Marks UMC</t>
  </si>
  <si>
    <t>500075 Telephone</t>
  </si>
  <si>
    <t>500085 Other - Flowers &amp; Gifts</t>
  </si>
  <si>
    <t>TOTAL CENTER ITEMS</t>
  </si>
  <si>
    <t>COMPUTER EQUIPMENT</t>
  </si>
  <si>
    <t>500225 Computer Reserve Account</t>
  </si>
  <si>
    <t>500230 Computer Equipment</t>
  </si>
  <si>
    <t>TOTAL COMPUTER EQUIPMENT</t>
  </si>
  <si>
    <t>IT SUPPORT</t>
  </si>
  <si>
    <t>TOTAL IT SUPPORT</t>
  </si>
  <si>
    <t>500240 Materials / Supplies</t>
  </si>
  <si>
    <t>500245 Non-Contract Maintenance</t>
  </si>
  <si>
    <t>500015 Budgeted (DO NOT USE)</t>
  </si>
  <si>
    <t>500009 Budgeted</t>
  </si>
  <si>
    <t>500025 Africa University</t>
  </si>
  <si>
    <t>500035 Black College</t>
  </si>
  <si>
    <t>500045 General Administration</t>
  </si>
  <si>
    <t>500055 Interdenominational Fund</t>
  </si>
  <si>
    <t>500065 Ministerial Education</t>
  </si>
  <si>
    <t>500140 Transfer to Conference Oper</t>
  </si>
  <si>
    <t>500034 Transfer to Conference Operating</t>
  </si>
  <si>
    <t>Budgeted</t>
  </si>
  <si>
    <t>Transf to Conf Oper</t>
  </si>
  <si>
    <t>500210 Adminstration</t>
  </si>
  <si>
    <t>111 DISTRICT SUPERINTENDENTS</t>
  </si>
  <si>
    <t>112 EQUITABLE COMPENSATION</t>
  </si>
  <si>
    <t xml:space="preserve"> 113 RESERVE PENSION GBOP</t>
  </si>
  <si>
    <t>115 CLERGY PENSION CONFERENCE RESPONSIBILITY</t>
  </si>
  <si>
    <t>135 CLERGY SUPPORT</t>
  </si>
  <si>
    <t>146 BOARD OF MINISTRY</t>
  </si>
  <si>
    <t>147 SEXUAL ETHICS</t>
  </si>
  <si>
    <t>180 EPISCOPAL RESIDENCE</t>
  </si>
  <si>
    <t>186 CONFERENCE HEALTH INSURANCE RESERVE</t>
  </si>
  <si>
    <t>187 CONFERENCE HEALTH INSURANCE PLAN</t>
  </si>
  <si>
    <t>188 EPISCOPAL FUND - GENERAL CHURCH</t>
  </si>
  <si>
    <t>200 WORLD SERVICE</t>
  </si>
  <si>
    <t>201 WORLD SERVICE CONTINGENCY GEN CHURCH</t>
  </si>
  <si>
    <t>204 NEW FAITH COMM &amp; CONGREGATIONAL VITALITY</t>
  </si>
  <si>
    <t>207 EVANGELISM</t>
  </si>
  <si>
    <t>220 OFFICE OF CONNECTIONAL MINISTRIES</t>
  </si>
  <si>
    <t>221 COMMUNICATIONS</t>
  </si>
  <si>
    <t>222 JUSTICE &amp; ADVOCACY</t>
  </si>
  <si>
    <t>230 BOARD OF HIGHER EDUCATION - CAMPUS MIN</t>
  </si>
  <si>
    <t>233 BOARD OF LAITY</t>
  </si>
  <si>
    <t>235 BOGM ADMINISTRATION</t>
  </si>
  <si>
    <t>236 BOGM PARISH DEVELOPMENT</t>
  </si>
  <si>
    <t>237 BOARD OF GLOBAL MINISTRIES - HEALTH / WELFARE</t>
  </si>
  <si>
    <t>238 BOARD OF GLOBAL MINISTERIES - MISSION</t>
  </si>
  <si>
    <t>239 CHRISTIAN UNITY &amp; INTERRELIGIOUS CONCERNS</t>
  </si>
  <si>
    <t>240 ETHNIC MINISTRIES</t>
  </si>
  <si>
    <t>241 OLDER ADULT MINISTRIES</t>
  </si>
  <si>
    <t>242 YOUTH MINISTRIES</t>
  </si>
  <si>
    <t>243 YOUNG ADULT MINISTRIES</t>
  </si>
  <si>
    <t>245 DIVERSITY / INCLUSION</t>
  </si>
  <si>
    <t>262 ARCHIVES &amp; HISTORY</t>
  </si>
  <si>
    <t>306 JURISDICTIONAL FUND</t>
  </si>
  <si>
    <t>341 GENERAL DELEGATES</t>
  </si>
  <si>
    <t>351 ANNUAL CONFERENCE RESERVE</t>
  </si>
  <si>
    <t>360 CONFERENCE LAY LEADER</t>
  </si>
  <si>
    <t>364 CONFERENCE ADMINISTRATION</t>
  </si>
  <si>
    <t>365 ANNUAL CONFERENCE SESSION</t>
  </si>
  <si>
    <t>366 UM CENTER</t>
  </si>
  <si>
    <t>369 PROPERTY INSURANCE</t>
  </si>
  <si>
    <t>386 SPRING HEIGHTS MAINTENANCE FUND</t>
  </si>
  <si>
    <t>390 AREA FUND</t>
  </si>
  <si>
    <t>398 MINISTERIAL EDUCATION FUND (CONF SH)</t>
  </si>
  <si>
    <t>399 GENERAL CHURCH FUNDS</t>
  </si>
  <si>
    <t>CATEGORY 1</t>
  </si>
  <si>
    <t>111 DISTRICT SUPERINTENDENTS TOTAL EXPENSES</t>
  </si>
  <si>
    <t>112 EQUITABLE COMPENSATION TOTAL EXPENSES</t>
  </si>
  <si>
    <t>113 RESERVE PENSION GBOP TOTAL EXPENSES</t>
  </si>
  <si>
    <t>114 ETHNIC MINISTRY SUPPORT</t>
  </si>
  <si>
    <t>114 ETHNIC MINISTRY SUPPORT TOTAL EXPENSES</t>
  </si>
  <si>
    <t>115 CLERGY PENSION CONFERENCE RESPONSIBILITY TOTAL EXPENSES</t>
  </si>
  <si>
    <t>135 CLERGY SUPPORT TOTAL EXPENSES</t>
  </si>
  <si>
    <t>146 BOARD OF MINISTRY TOTAL EXPENSES</t>
  </si>
  <si>
    <t>147 SEXUAL ETHICS TOTAL EXPENSES</t>
  </si>
  <si>
    <t>180 EPISCOPAL TOTAL EXPENSES</t>
  </si>
  <si>
    <t>186 CONFERENCE HEALTH INSURANCE RESERVE TOTAL EXPENSES</t>
  </si>
  <si>
    <t>188 EPISCOPAL FUND - GENERAL CHURCH TOTAL EXPENSES</t>
  </si>
  <si>
    <t>CATEGORY 1 TOTAL</t>
  </si>
  <si>
    <t>187 CONFERENCE HEALTH INSURANCE PLAN TOTAL EXPENSES</t>
  </si>
  <si>
    <t>LESS GENERAL CHURCH INCOME</t>
  </si>
  <si>
    <t>CATEGORY 2</t>
  </si>
  <si>
    <t>200 WORLD SERVICE TOTAL EXPENSES</t>
  </si>
  <si>
    <t>201 WORLD SERVICE CONTINGENCY GEN CHURCH TOTAL EXPENSES</t>
  </si>
  <si>
    <t>204 NEW FAITH COMM &amp; CONGREGATIONAL VITALITY TOTAL EXPENSES</t>
  </si>
  <si>
    <t>207 EVANGELISM TOTAL EXPENSES</t>
  </si>
  <si>
    <t>220 OFFICE OF CONNECTIONAL MINISTRIES TOTAL EXPENSES</t>
  </si>
  <si>
    <t>221 COMMUNICATIONS TOTAL EXPENSES</t>
  </si>
  <si>
    <t>222 JUSTICE &amp; ADVOCACY TOTAL EXPENSES</t>
  </si>
  <si>
    <t>Less Income from Operations</t>
  </si>
  <si>
    <t>230 BOARD OF HIGHER EDUCATION - CAMPUS MIN TOTAL EXPENSES</t>
  </si>
  <si>
    <t>233 BOARD OF LAITY TOTAL EXPENSES</t>
  </si>
  <si>
    <t>236 BOGM PARISH DEVELOPMENT TOTAL EXPENSES</t>
  </si>
  <si>
    <t>237 BOARD OF GLOBAL MINISTRIES - HEALTH / WELFARE TOTAL EXPENSES</t>
  </si>
  <si>
    <t>238 BOARD OF GLOBAL MINISTERIES - MISSION TOTAL EXPENSES</t>
  </si>
  <si>
    <t>239 CHRISTIAN UNITY &amp; INTERRELIGIOUS CONCERNS TOTAL EXPENSES</t>
  </si>
  <si>
    <t>240 ETHNIC MINISTRIES TOTAL EXPENSES</t>
  </si>
  <si>
    <t>241 OLDER ADULT MINISTRIES TOTAL EXPENSES</t>
  </si>
  <si>
    <t>242 YOUTH MINISTRIES TOTAL EXPENSES</t>
  </si>
  <si>
    <t>243 YOUNG ADULT MINISTRIES TOTAL EXPENSES</t>
  </si>
  <si>
    <t>245 DIVERSITY / INCLUSION TOTAL EXPENSES</t>
  </si>
  <si>
    <t>306 JURISDICTIONAL FUND TOTAL EXPENSES</t>
  </si>
  <si>
    <t>351 ANNUAL CONFERENCE RESERVE TOTAL EXPENSES</t>
  </si>
  <si>
    <t>360 CONFERENCE LAY LEADER TOTAL EXPENSES</t>
  </si>
  <si>
    <t>364 CONFERENCE ADMINISTRATION TOTAL EXPENSES</t>
  </si>
  <si>
    <t>366 UM CENTER TOTAL EXPENSES</t>
  </si>
  <si>
    <t>369 PROPERTY INSURANCE TOTAL EXPENSES</t>
  </si>
  <si>
    <t>386 SPRING HEIGHTS MAINTENANCE FUND TOTAL EXPENSES</t>
  </si>
  <si>
    <t>398 MINISTERIAL EDUCATION FUND (CONF SH) TOTAL EXPENSES</t>
  </si>
  <si>
    <t>CATEGORY 3 TOTAL</t>
  </si>
  <si>
    <t>390 AREA FUND TOTAL EXPENSES</t>
  </si>
  <si>
    <t>365 ANNUAL CONFERENCE SESSION TOTAL EXPENSES</t>
  </si>
  <si>
    <t>341 GENERAL DELEGATES TOTAL EXPENSES</t>
  </si>
  <si>
    <t>262 ARCHIVES &amp; HISTORY TOTAL EXPENSES</t>
  </si>
  <si>
    <t>CATEGORY 2 TOTAL</t>
  </si>
  <si>
    <t>CATEGORY 3</t>
  </si>
  <si>
    <t>CONFERENCE GRAND TOTAL</t>
  </si>
  <si>
    <t>% CHANGE</t>
  </si>
  <si>
    <t>ACCT # AND DESCRIPTION</t>
  </si>
  <si>
    <t>$ CHANGE</t>
  </si>
  <si>
    <t>500148 Technology</t>
  </si>
  <si>
    <t>500246 Technology</t>
  </si>
  <si>
    <t>500346 Technology</t>
  </si>
  <si>
    <t>500446 Technology</t>
  </si>
  <si>
    <t>500546 Technology</t>
  </si>
  <si>
    <t>500646 Technology</t>
  </si>
  <si>
    <t>500746 Technology</t>
  </si>
  <si>
    <t>500846 Technology</t>
  </si>
  <si>
    <t>500946 Technology</t>
  </si>
  <si>
    <t>500049 Outside Consultants</t>
  </si>
  <si>
    <t>500050 Resources - Program Materials</t>
  </si>
  <si>
    <t xml:space="preserve">500040 Leadership Training &amp; Development </t>
  </si>
  <si>
    <t>Less Income From Operations</t>
  </si>
  <si>
    <t>500225 Administration</t>
  </si>
  <si>
    <t>TOTAL PARISH DEV ADMINISTRATION</t>
  </si>
  <si>
    <t>235 BOGM ADMINISTRATION TOTAL EXPENSES</t>
  </si>
  <si>
    <t>Less Pension Funding</t>
  </si>
  <si>
    <t>399 GENERAL CHURCH FUNDS TOTAL EXPENSES</t>
  </si>
  <si>
    <t xml:space="preserve">500243 Shelby Fees </t>
  </si>
  <si>
    <t>500233 Tech Support</t>
  </si>
  <si>
    <t>500234 Programming</t>
  </si>
  <si>
    <t>2021 BUDGET</t>
  </si>
  <si>
    <t>500100 New Ministries</t>
  </si>
  <si>
    <t>500030 Coaching</t>
  </si>
  <si>
    <t>500015  Salary Contingency</t>
  </si>
  <si>
    <t>500010 Salary Support New Church Start</t>
  </si>
  <si>
    <t>TOTAL MONVALLEY DISTRICT</t>
  </si>
  <si>
    <t>MONVALLEY DISTRICT</t>
  </si>
  <si>
    <t>234 SPRING HEIGHTS CAMP &amp; RETREAT CENTER</t>
  </si>
  <si>
    <t>500610 Nomination Meeting Costs</t>
  </si>
  <si>
    <t>234 SPRING HEIGHTS CAMP &amp; RETREAT CENTER TOTAL EXPENSES</t>
  </si>
  <si>
    <t>SALARY SUPPORT</t>
  </si>
  <si>
    <t>TOTAL SALARY SUPPORT  ITEMS</t>
  </si>
  <si>
    <t>228 AFFILIATED COLLEGE SUPPORT TOTAL EXPENSES</t>
  </si>
  <si>
    <t xml:space="preserve">228 AFFILIATED COLLEGE SUPPORT  </t>
  </si>
  <si>
    <t>500___ Admin Assist Spiritual &amp; Rel Life</t>
  </si>
  <si>
    <t>500051 MissionInsite</t>
  </si>
  <si>
    <t>500175 Workshops &amp; Webinars</t>
  </si>
  <si>
    <t>500___ Discipleship &amp; Evangelism</t>
  </si>
  <si>
    <t>500___ Absorb (LMS)</t>
  </si>
  <si>
    <t>500___ Director, Spiritual/Religious Life Salary Support</t>
  </si>
  <si>
    <t>500___ Director, Spiritual/Religious Life Housing (Housing paid by Conference)</t>
  </si>
  <si>
    <t>2022 BUDGET</t>
  </si>
  <si>
    <t>DISTRICT ADMIN SALARIES</t>
  </si>
  <si>
    <t>5011__ District Amin Salaries</t>
  </si>
  <si>
    <t>Opportunities for Ministry 2022-2021 Detailed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</si>
</sst>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wrapText="1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4">
    <xf numFmtId="0" fontId="0" fillId="0" borderId="0" xfId="0" applyNumberFormat="1" applyFont="1" applyFill="1" applyBorder="1" applyAlignment="1">
      <alignment wrapText="1" readingOrder="1"/>
    </xf>
    <xf numFmtId="0" fontId="2" fillId="0" borderId="0" xfId="0" applyNumberFormat="1" applyFont="1" applyFill="1" applyBorder="1" applyAlignment="1">
      <alignment readingOrder="1"/>
    </xf>
    <xf numFmtId="0" fontId="2" fillId="0" borderId="0" xfId="0" applyFont="1" applyFill="1" applyBorder="1" applyAlignment="1">
      <alignment horizontal="left" vertical="top" readingOrder="1"/>
    </xf>
    <xf numFmtId="0" fontId="2" fillId="0" borderId="0" xfId="0" applyFont="1" applyFill="1" applyAlignment="1">
      <alignment horizontal="left" vertical="top" readingOrder="1"/>
    </xf>
    <xf numFmtId="0" fontId="2" fillId="0" borderId="2" xfId="0" applyFont="1" applyFill="1" applyBorder="1" applyAlignment="1">
      <alignment horizontal="left" vertical="top" readingOrder="1"/>
    </xf>
    <xf numFmtId="0" fontId="1" fillId="0" borderId="0" xfId="0" applyFont="1" applyFill="1" applyBorder="1" applyAlignment="1">
      <alignment horizontal="left" vertical="top" readingOrder="1"/>
    </xf>
    <xf numFmtId="0" fontId="2" fillId="0" borderId="2" xfId="0" applyNumberFormat="1" applyFont="1" applyFill="1" applyBorder="1" applyAlignment="1">
      <alignment readingOrder="1"/>
    </xf>
    <xf numFmtId="0" fontId="1" fillId="0" borderId="0" xfId="0" applyNumberFormat="1" applyFont="1" applyFill="1" applyBorder="1" applyAlignment="1">
      <alignment readingOrder="1"/>
    </xf>
    <xf numFmtId="0" fontId="1" fillId="0" borderId="2" xfId="0" applyNumberFormat="1" applyFont="1" applyFill="1" applyBorder="1" applyAlignment="1">
      <alignment horizontal="center" readingOrder="1"/>
    </xf>
    <xf numFmtId="0" fontId="2" fillId="0" borderId="4" xfId="0" applyNumberFormat="1" applyFont="1" applyFill="1" applyBorder="1" applyAlignment="1">
      <alignment horizontal="center" readingOrder="1"/>
    </xf>
    <xf numFmtId="0" fontId="4" fillId="0" borderId="0" xfId="0" applyFont="1" applyFill="1" applyBorder="1" applyAlignment="1">
      <alignment horizontal="center" vertical="top" readingOrder="1"/>
    </xf>
    <xf numFmtId="0" fontId="3" fillId="0" borderId="0" xfId="0" applyFont="1" applyFill="1" applyBorder="1" applyAlignment="1">
      <alignment horizontal="center" vertical="top" readingOrder="1"/>
    </xf>
    <xf numFmtId="0" fontId="1" fillId="0" borderId="2" xfId="0" applyFont="1" applyFill="1" applyBorder="1" applyAlignment="1">
      <alignment horizontal="left" vertical="top" readingOrder="1"/>
    </xf>
    <xf numFmtId="0" fontId="3" fillId="0" borderId="4" xfId="0" applyFont="1" applyFill="1" applyBorder="1" applyAlignment="1">
      <alignment horizontal="center" vertical="top" readingOrder="1"/>
    </xf>
    <xf numFmtId="44" fontId="6" fillId="0" borderId="0" xfId="1" applyFont="1" applyFill="1" applyBorder="1" applyAlignment="1">
      <alignment horizontal="center" vertical="top" readingOrder="1"/>
    </xf>
    <xf numFmtId="0" fontId="3" fillId="0" borderId="2" xfId="0" applyFont="1" applyFill="1" applyBorder="1" applyAlignment="1">
      <alignment horizontal="center" vertical="top" readingOrder="1"/>
    </xf>
    <xf numFmtId="0" fontId="1" fillId="0" borderId="2" xfId="0" applyFont="1" applyFill="1" applyBorder="1" applyAlignment="1">
      <alignment horizontal="center" readingOrder="1"/>
    </xf>
    <xf numFmtId="0" fontId="4" fillId="0" borderId="2" xfId="0" applyFont="1" applyFill="1" applyBorder="1" applyAlignment="1">
      <alignment horizontal="center" vertical="top" readingOrder="1"/>
    </xf>
    <xf numFmtId="0" fontId="1" fillId="0" borderId="4" xfId="0" applyFont="1" applyFill="1" applyBorder="1" applyAlignment="1">
      <alignment horizontal="left" vertical="top" readingOrder="1"/>
    </xf>
    <xf numFmtId="0" fontId="4" fillId="0" borderId="4" xfId="0" applyFont="1" applyFill="1" applyBorder="1" applyAlignment="1">
      <alignment horizontal="center" vertical="top" readingOrder="1"/>
    </xf>
    <xf numFmtId="0" fontId="6" fillId="0" borderId="2" xfId="0" applyFont="1" applyFill="1" applyBorder="1" applyAlignment="1">
      <alignment horizontal="left" vertical="top" readingOrder="1"/>
    </xf>
    <xf numFmtId="0" fontId="7" fillId="0" borderId="2" xfId="0" applyFont="1" applyFill="1" applyBorder="1" applyAlignment="1">
      <alignment horizontal="left" vertical="top" readingOrder="1"/>
    </xf>
    <xf numFmtId="0" fontId="1" fillId="0" borderId="2" xfId="0" applyFont="1" applyFill="1" applyBorder="1" applyAlignment="1">
      <alignment horizontal="center" vertical="top" readingOrder="1"/>
    </xf>
    <xf numFmtId="0" fontId="1" fillId="0" borderId="4" xfId="0" applyFont="1" applyFill="1" applyBorder="1" applyAlignment="1">
      <alignment horizontal="center" vertical="top" readingOrder="1"/>
    </xf>
    <xf numFmtId="44" fontId="1" fillId="0" borderId="2" xfId="1" applyFont="1" applyFill="1" applyBorder="1" applyAlignment="1">
      <alignment horizontal="center" wrapText="1" readingOrder="1"/>
    </xf>
    <xf numFmtId="44" fontId="3" fillId="0" borderId="2" xfId="1" applyFont="1" applyFill="1" applyBorder="1" applyAlignment="1">
      <alignment horizontal="center" vertical="top" readingOrder="1"/>
    </xf>
    <xf numFmtId="44" fontId="3" fillId="0" borderId="0" xfId="1" applyFont="1" applyFill="1" applyBorder="1" applyAlignment="1">
      <alignment horizontal="center" vertical="top" readingOrder="1"/>
    </xf>
    <xf numFmtId="44" fontId="2" fillId="0" borderId="0" xfId="1" applyFont="1" applyFill="1" applyAlignment="1">
      <alignment horizontal="right" vertical="top" readingOrder="1"/>
    </xf>
    <xf numFmtId="44" fontId="2" fillId="0" borderId="0" xfId="1" applyFont="1" applyFill="1" applyBorder="1" applyAlignment="1">
      <alignment horizontal="right" vertical="top" readingOrder="1"/>
    </xf>
    <xf numFmtId="44" fontId="1" fillId="0" borderId="1" xfId="1" applyFont="1" applyFill="1" applyBorder="1" applyAlignment="1">
      <alignment vertical="top" readingOrder="1"/>
    </xf>
    <xf numFmtId="44" fontId="1" fillId="0" borderId="0" xfId="1" applyFont="1" applyFill="1" applyBorder="1" applyAlignment="1">
      <alignment vertical="top" readingOrder="1"/>
    </xf>
    <xf numFmtId="44" fontId="1" fillId="0" borderId="3" xfId="1" applyFont="1" applyFill="1" applyBorder="1" applyAlignment="1">
      <alignment vertical="top" readingOrder="1"/>
    </xf>
    <xf numFmtId="44" fontId="1" fillId="0" borderId="4" xfId="1" applyFont="1" applyFill="1" applyBorder="1" applyAlignment="1">
      <alignment vertical="top" readingOrder="1"/>
    </xf>
    <xf numFmtId="44" fontId="3" fillId="0" borderId="4" xfId="1" applyFont="1" applyFill="1" applyBorder="1" applyAlignment="1">
      <alignment horizontal="center" vertical="top" readingOrder="1"/>
    </xf>
    <xf numFmtId="44" fontId="1" fillId="0" borderId="2" xfId="1" applyFont="1" applyFill="1" applyBorder="1" applyAlignment="1">
      <alignment vertical="top" readingOrder="1"/>
    </xf>
    <xf numFmtId="44" fontId="3" fillId="0" borderId="0" xfId="1" applyFont="1" applyFill="1" applyBorder="1" applyAlignment="1">
      <alignment horizontal="left" vertical="top" readingOrder="1"/>
    </xf>
    <xf numFmtId="44" fontId="3" fillId="0" borderId="2" xfId="1" applyFont="1" applyFill="1" applyBorder="1" applyAlignment="1">
      <alignment horizontal="left" vertical="top" readingOrder="1"/>
    </xf>
    <xf numFmtId="44" fontId="7" fillId="0" borderId="3" xfId="1" applyFont="1" applyFill="1" applyBorder="1" applyAlignment="1">
      <alignment vertical="top" readingOrder="1"/>
    </xf>
    <xf numFmtId="44" fontId="2" fillId="0" borderId="0" xfId="1" applyFont="1" applyFill="1" applyBorder="1" applyAlignment="1">
      <alignment readingOrder="1"/>
    </xf>
    <xf numFmtId="44" fontId="2" fillId="0" borderId="2" xfId="1" applyFont="1" applyFill="1" applyBorder="1" applyAlignment="1">
      <alignment readingOrder="1"/>
    </xf>
    <xf numFmtId="44" fontId="1" fillId="0" borderId="2" xfId="1" applyFont="1" applyFill="1" applyBorder="1" applyAlignment="1">
      <alignment readingOrder="1"/>
    </xf>
    <xf numFmtId="44" fontId="2" fillId="0" borderId="4" xfId="1" applyFont="1" applyFill="1" applyBorder="1" applyAlignment="1">
      <alignment readingOrder="1"/>
    </xf>
    <xf numFmtId="44" fontId="1" fillId="0" borderId="0" xfId="1" applyFont="1" applyFill="1" applyBorder="1" applyAlignment="1">
      <alignment readingOrder="1"/>
    </xf>
    <xf numFmtId="10" fontId="1" fillId="0" borderId="2" xfId="2" applyNumberFormat="1" applyFont="1" applyFill="1" applyBorder="1" applyAlignment="1">
      <alignment horizontal="center" wrapText="1" readingOrder="1"/>
    </xf>
    <xf numFmtId="10" fontId="2" fillId="0" borderId="0" xfId="2" applyNumberFormat="1" applyFont="1" applyFill="1" applyBorder="1" applyAlignment="1">
      <alignment horizontal="right" vertical="top" readingOrder="1"/>
    </xf>
    <xf numFmtId="10" fontId="3" fillId="0" borderId="2" xfId="2" applyNumberFormat="1" applyFont="1" applyFill="1" applyBorder="1" applyAlignment="1">
      <alignment horizontal="right" vertical="top" readingOrder="1"/>
    </xf>
    <xf numFmtId="10" fontId="3" fillId="0" borderId="0" xfId="2" applyNumberFormat="1" applyFont="1" applyFill="1" applyBorder="1" applyAlignment="1">
      <alignment horizontal="right" vertical="top" readingOrder="1"/>
    </xf>
    <xf numFmtId="10" fontId="1" fillId="0" borderId="1" xfId="2" applyNumberFormat="1" applyFont="1" applyFill="1" applyBorder="1" applyAlignment="1">
      <alignment horizontal="right" vertical="top" readingOrder="1"/>
    </xf>
    <xf numFmtId="10" fontId="1" fillId="0" borderId="0" xfId="2" applyNumberFormat="1" applyFont="1" applyFill="1" applyBorder="1" applyAlignment="1">
      <alignment horizontal="right" vertical="top" readingOrder="1"/>
    </xf>
    <xf numFmtId="10" fontId="1" fillId="0" borderId="3" xfId="2" applyNumberFormat="1" applyFont="1" applyFill="1" applyBorder="1" applyAlignment="1">
      <alignment horizontal="right" vertical="top" readingOrder="1"/>
    </xf>
    <xf numFmtId="10" fontId="1" fillId="0" borderId="4" xfId="2" applyNumberFormat="1" applyFont="1" applyFill="1" applyBorder="1" applyAlignment="1">
      <alignment horizontal="right" vertical="top" readingOrder="1"/>
    </xf>
    <xf numFmtId="10" fontId="3" fillId="0" borderId="4" xfId="2" applyNumberFormat="1" applyFont="1" applyFill="1" applyBorder="1" applyAlignment="1">
      <alignment horizontal="right" vertical="top" readingOrder="1"/>
    </xf>
    <xf numFmtId="10" fontId="1" fillId="0" borderId="2" xfId="2" applyNumberFormat="1" applyFont="1" applyFill="1" applyBorder="1" applyAlignment="1">
      <alignment horizontal="right" vertical="top" readingOrder="1"/>
    </xf>
    <xf numFmtId="10" fontId="7" fillId="0" borderId="3" xfId="2" applyNumberFormat="1" applyFont="1" applyFill="1" applyBorder="1" applyAlignment="1">
      <alignment horizontal="right" vertical="top" readingOrder="1"/>
    </xf>
    <xf numFmtId="10" fontId="2" fillId="0" borderId="0" xfId="2" applyNumberFormat="1" applyFont="1" applyFill="1" applyBorder="1" applyAlignment="1">
      <alignment horizontal="right" readingOrder="1"/>
    </xf>
    <xf numFmtId="10" fontId="2" fillId="0" borderId="2" xfId="2" applyNumberFormat="1" applyFont="1" applyFill="1" applyBorder="1" applyAlignment="1">
      <alignment horizontal="right" readingOrder="1"/>
    </xf>
    <xf numFmtId="10" fontId="1" fillId="0" borderId="2" xfId="2" applyNumberFormat="1" applyFont="1" applyFill="1" applyBorder="1" applyAlignment="1">
      <alignment horizontal="right" readingOrder="1"/>
    </xf>
    <xf numFmtId="10" fontId="2" fillId="0" borderId="4" xfId="2" applyNumberFormat="1" applyFont="1" applyFill="1" applyBorder="1" applyAlignment="1">
      <alignment horizontal="right" readingOrder="1"/>
    </xf>
    <xf numFmtId="44" fontId="0" fillId="0" borderId="0" xfId="0" applyNumberFormat="1" applyFont="1" applyFill="1" applyBorder="1" applyAlignment="1">
      <alignment wrapText="1" readingOrder="1"/>
    </xf>
    <xf numFmtId="0" fontId="8" fillId="0" borderId="0" xfId="0" applyFont="1" applyAlignment="1"/>
    <xf numFmtId="44" fontId="2" fillId="0" borderId="2" xfId="1" applyFont="1" applyFill="1" applyBorder="1" applyAlignment="1">
      <alignment horizontal="right" vertical="top" readingOrder="1"/>
    </xf>
    <xf numFmtId="44" fontId="7" fillId="0" borderId="0" xfId="1" applyFont="1" applyFill="1" applyBorder="1" applyAlignment="1">
      <alignment vertical="top" readingOrder="1"/>
    </xf>
    <xf numFmtId="0" fontId="8" fillId="0" borderId="0" xfId="0" applyFont="1" applyAlignment="1">
      <alignment horizontal="center"/>
    </xf>
    <xf numFmtId="44" fontId="3" fillId="0" borderId="5" xfId="1" applyFont="1" applyFill="1" applyBorder="1" applyAlignment="1">
      <alignment horizontal="center" vertical="top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738EE-94AB-4B66-83D9-AB426BBE013B}">
  <sheetPr>
    <pageSetUpPr fitToPage="1"/>
  </sheetPr>
  <dimension ref="A1:H832"/>
  <sheetViews>
    <sheetView tabSelected="1" workbookViewId="0">
      <pane xSplit="1" ySplit="3" topLeftCell="B202" activePane="bottomRight" state="frozen"/>
      <selection pane="topRight" activeCell="B1" sqref="B1"/>
      <selection pane="bottomLeft" activeCell="A4" sqref="A4"/>
      <selection pane="bottomRight" activeCell="J259" sqref="J259"/>
    </sheetView>
  </sheetViews>
  <sheetFormatPr defaultRowHeight="14.4" x14ac:dyDescent="0.3"/>
  <cols>
    <col min="1" max="1" width="72.88671875" style="1" bestFit="1" customWidth="1"/>
    <col min="2" max="3" width="17" style="38" customWidth="1"/>
    <col min="4" max="4" width="14.33203125" style="38" bestFit="1" customWidth="1"/>
    <col min="5" max="5" width="11.33203125" style="54" bestFit="1" customWidth="1"/>
    <col min="7" max="8" width="12" bestFit="1" customWidth="1"/>
  </cols>
  <sheetData>
    <row r="1" spans="1:7" ht="20.399999999999999" x14ac:dyDescent="0.35">
      <c r="A1" s="62" t="s">
        <v>646</v>
      </c>
      <c r="B1" s="62"/>
      <c r="C1" s="62"/>
      <c r="D1" s="62"/>
      <c r="E1" s="62"/>
      <c r="F1" s="59"/>
      <c r="G1" s="59"/>
    </row>
    <row r="2" spans="1:7" ht="15" thickBot="1" x14ac:dyDescent="0.35">
      <c r="A2" s="6"/>
      <c r="B2" s="39"/>
      <c r="C2" s="39"/>
      <c r="D2" s="39"/>
      <c r="E2" s="55"/>
    </row>
    <row r="3" spans="1:7" ht="15" thickBot="1" x14ac:dyDescent="0.35">
      <c r="A3" s="16" t="s">
        <v>599</v>
      </c>
      <c r="B3" s="24" t="s">
        <v>643</v>
      </c>
      <c r="C3" s="24" t="s">
        <v>622</v>
      </c>
      <c r="D3" s="24" t="s">
        <v>600</v>
      </c>
      <c r="E3" s="43" t="s">
        <v>598</v>
      </c>
    </row>
    <row r="4" spans="1:7" ht="15" thickBot="1" x14ac:dyDescent="0.35">
      <c r="A4" s="17" t="s">
        <v>546</v>
      </c>
      <c r="B4" s="25"/>
      <c r="C4" s="25"/>
      <c r="D4" s="25"/>
      <c r="E4" s="45"/>
    </row>
    <row r="5" spans="1:7" x14ac:dyDescent="0.3">
      <c r="A5" s="10" t="s">
        <v>503</v>
      </c>
      <c r="B5" s="63"/>
      <c r="C5" s="63"/>
      <c r="D5" s="63"/>
      <c r="E5" s="63"/>
    </row>
    <row r="6" spans="1:7" x14ac:dyDescent="0.3">
      <c r="A6" s="5" t="s">
        <v>1</v>
      </c>
      <c r="B6" s="26"/>
      <c r="C6" s="26"/>
      <c r="D6" s="26"/>
      <c r="E6" s="46"/>
    </row>
    <row r="7" spans="1:7" x14ac:dyDescent="0.3">
      <c r="A7" s="2" t="s">
        <v>2</v>
      </c>
      <c r="B7" s="28">
        <v>500</v>
      </c>
      <c r="C7" s="28">
        <v>500</v>
      </c>
      <c r="D7" s="26">
        <f t="shared" ref="D7:D14" si="0">B7-C7</f>
        <v>0</v>
      </c>
      <c r="E7" s="46">
        <f t="shared" ref="E7:E14" si="1">D7/C7</f>
        <v>0</v>
      </c>
    </row>
    <row r="8" spans="1:7" x14ac:dyDescent="0.3">
      <c r="A8" s="2" t="s">
        <v>3</v>
      </c>
      <c r="B8" s="28">
        <v>6000</v>
      </c>
      <c r="C8" s="28">
        <v>7000</v>
      </c>
      <c r="D8" s="26">
        <f t="shared" si="0"/>
        <v>-1000</v>
      </c>
      <c r="E8" s="46">
        <f t="shared" si="1"/>
        <v>-0.14285714285714285</v>
      </c>
    </row>
    <row r="9" spans="1:7" x14ac:dyDescent="0.3">
      <c r="A9" s="2" t="s">
        <v>4</v>
      </c>
      <c r="B9" s="28">
        <v>1600</v>
      </c>
      <c r="C9" s="28">
        <v>1950</v>
      </c>
      <c r="D9" s="26">
        <f t="shared" si="0"/>
        <v>-350</v>
      </c>
      <c r="E9" s="46">
        <f t="shared" si="1"/>
        <v>-0.17948717948717949</v>
      </c>
    </row>
    <row r="10" spans="1:7" x14ac:dyDescent="0.3">
      <c r="A10" s="2" t="s">
        <v>5</v>
      </c>
      <c r="B10" s="28">
        <v>4700</v>
      </c>
      <c r="C10" s="28">
        <v>5200</v>
      </c>
      <c r="D10" s="26">
        <f t="shared" si="0"/>
        <v>-500</v>
      </c>
      <c r="E10" s="46">
        <f t="shared" si="1"/>
        <v>-9.6153846153846159E-2</v>
      </c>
    </row>
    <row r="11" spans="1:7" x14ac:dyDescent="0.3">
      <c r="A11" s="2" t="s">
        <v>6</v>
      </c>
      <c r="B11" s="28">
        <v>550</v>
      </c>
      <c r="C11" s="28">
        <v>650</v>
      </c>
      <c r="D11" s="26">
        <f t="shared" si="0"/>
        <v>-100</v>
      </c>
      <c r="E11" s="46">
        <f t="shared" si="1"/>
        <v>-0.15384615384615385</v>
      </c>
    </row>
    <row r="12" spans="1:7" x14ac:dyDescent="0.3">
      <c r="A12" s="2" t="s">
        <v>7</v>
      </c>
      <c r="B12" s="28">
        <v>2700</v>
      </c>
      <c r="C12" s="28">
        <v>2500</v>
      </c>
      <c r="D12" s="26">
        <f t="shared" si="0"/>
        <v>200</v>
      </c>
      <c r="E12" s="46">
        <f t="shared" si="1"/>
        <v>0.08</v>
      </c>
    </row>
    <row r="13" spans="1:7" x14ac:dyDescent="0.3">
      <c r="A13" s="2" t="s">
        <v>8</v>
      </c>
      <c r="B13" s="28">
        <v>6200</v>
      </c>
      <c r="C13" s="28">
        <v>7700</v>
      </c>
      <c r="D13" s="26">
        <f t="shared" si="0"/>
        <v>-1500</v>
      </c>
      <c r="E13" s="46">
        <f t="shared" si="1"/>
        <v>-0.19480519480519481</v>
      </c>
    </row>
    <row r="14" spans="1:7" ht="15" thickBot="1" x14ac:dyDescent="0.35">
      <c r="A14" s="4" t="s">
        <v>601</v>
      </c>
      <c r="B14" s="28">
        <v>1800</v>
      </c>
      <c r="C14" s="28">
        <v>1800</v>
      </c>
      <c r="D14" s="26">
        <f t="shared" si="0"/>
        <v>0</v>
      </c>
      <c r="E14" s="46">
        <f t="shared" si="1"/>
        <v>0</v>
      </c>
    </row>
    <row r="15" spans="1:7" x14ac:dyDescent="0.3">
      <c r="A15" s="5" t="s">
        <v>9</v>
      </c>
      <c r="B15" s="29">
        <f>SUM(B7:B14)</f>
        <v>24050</v>
      </c>
      <c r="C15" s="29">
        <f>SUM(C7:C14)</f>
        <v>27300</v>
      </c>
      <c r="D15" s="29">
        <f>B15-C15</f>
        <v>-3250</v>
      </c>
      <c r="E15" s="47">
        <f>(B15-C15)/C15</f>
        <v>-0.11904761904761904</v>
      </c>
    </row>
    <row r="16" spans="1:7" x14ac:dyDescent="0.3">
      <c r="A16" s="11"/>
      <c r="B16" s="30"/>
      <c r="C16" s="30"/>
      <c r="D16" s="30"/>
      <c r="E16" s="48"/>
    </row>
    <row r="17" spans="1:5" x14ac:dyDescent="0.3">
      <c r="A17" s="5" t="s">
        <v>10</v>
      </c>
      <c r="B17" s="26"/>
      <c r="C17" s="26"/>
      <c r="D17" s="26"/>
      <c r="E17" s="46"/>
    </row>
    <row r="18" spans="1:5" x14ac:dyDescent="0.3">
      <c r="A18" s="2" t="s">
        <v>11</v>
      </c>
      <c r="B18" s="28">
        <v>250</v>
      </c>
      <c r="C18" s="28">
        <v>500</v>
      </c>
      <c r="D18" s="26">
        <f t="shared" ref="D18:D25" si="2">B18-C18</f>
        <v>-250</v>
      </c>
      <c r="E18" s="46">
        <f t="shared" ref="E18:E25" si="3">D18/C18</f>
        <v>-0.5</v>
      </c>
    </row>
    <row r="19" spans="1:5" x14ac:dyDescent="0.3">
      <c r="A19" s="2" t="s">
        <v>12</v>
      </c>
      <c r="B19" s="28">
        <v>7300</v>
      </c>
      <c r="C19" s="28">
        <v>7300</v>
      </c>
      <c r="D19" s="26">
        <f t="shared" si="2"/>
        <v>0</v>
      </c>
      <c r="E19" s="46">
        <f t="shared" si="3"/>
        <v>0</v>
      </c>
    </row>
    <row r="20" spans="1:5" x14ac:dyDescent="0.3">
      <c r="A20" s="2" t="s">
        <v>13</v>
      </c>
      <c r="B20" s="28">
        <v>6000</v>
      </c>
      <c r="C20" s="28">
        <v>6000</v>
      </c>
      <c r="D20" s="26">
        <f t="shared" si="2"/>
        <v>0</v>
      </c>
      <c r="E20" s="46">
        <f t="shared" si="3"/>
        <v>0</v>
      </c>
    </row>
    <row r="21" spans="1:5" x14ac:dyDescent="0.3">
      <c r="A21" s="2" t="s">
        <v>14</v>
      </c>
      <c r="B21" s="28">
        <v>4000</v>
      </c>
      <c r="C21" s="28">
        <v>4000</v>
      </c>
      <c r="D21" s="26">
        <f t="shared" si="2"/>
        <v>0</v>
      </c>
      <c r="E21" s="46">
        <f t="shared" si="3"/>
        <v>0</v>
      </c>
    </row>
    <row r="22" spans="1:5" x14ac:dyDescent="0.3">
      <c r="A22" s="2" t="s">
        <v>15</v>
      </c>
      <c r="B22" s="28">
        <v>4000</v>
      </c>
      <c r="C22" s="28">
        <v>5000</v>
      </c>
      <c r="D22" s="26">
        <f t="shared" si="2"/>
        <v>-1000</v>
      </c>
      <c r="E22" s="46">
        <f t="shared" si="3"/>
        <v>-0.2</v>
      </c>
    </row>
    <row r="23" spans="1:5" x14ac:dyDescent="0.3">
      <c r="A23" s="2" t="s">
        <v>16</v>
      </c>
      <c r="B23" s="28">
        <v>2000</v>
      </c>
      <c r="C23" s="28">
        <v>2500</v>
      </c>
      <c r="D23" s="26">
        <f t="shared" si="2"/>
        <v>-500</v>
      </c>
      <c r="E23" s="46">
        <f t="shared" si="3"/>
        <v>-0.2</v>
      </c>
    </row>
    <row r="24" spans="1:5" x14ac:dyDescent="0.3">
      <c r="A24" s="2" t="s">
        <v>17</v>
      </c>
      <c r="B24" s="28">
        <v>6000</v>
      </c>
      <c r="C24" s="28">
        <v>7500</v>
      </c>
      <c r="D24" s="26">
        <f t="shared" si="2"/>
        <v>-1500</v>
      </c>
      <c r="E24" s="46">
        <f t="shared" si="3"/>
        <v>-0.2</v>
      </c>
    </row>
    <row r="25" spans="1:5" ht="15" thickBot="1" x14ac:dyDescent="0.35">
      <c r="A25" s="4" t="s">
        <v>602</v>
      </c>
      <c r="B25" s="28">
        <v>900</v>
      </c>
      <c r="C25" s="28">
        <v>900</v>
      </c>
      <c r="D25" s="26">
        <f t="shared" si="2"/>
        <v>0</v>
      </c>
      <c r="E25" s="46">
        <f t="shared" si="3"/>
        <v>0</v>
      </c>
    </row>
    <row r="26" spans="1:5" x14ac:dyDescent="0.3">
      <c r="A26" s="5" t="s">
        <v>18</v>
      </c>
      <c r="B26" s="29">
        <f>SUM(B18:B25)</f>
        <v>30450</v>
      </c>
      <c r="C26" s="29">
        <f>SUM(C18:C25)</f>
        <v>33700</v>
      </c>
      <c r="D26" s="29">
        <f>B26-C26</f>
        <v>-3250</v>
      </c>
      <c r="E26" s="47">
        <f>(B26-C26)/C26</f>
        <v>-9.6439169139465875E-2</v>
      </c>
    </row>
    <row r="27" spans="1:5" x14ac:dyDescent="0.3">
      <c r="A27" s="11"/>
      <c r="B27" s="30"/>
      <c r="C27" s="30"/>
      <c r="D27" s="30"/>
      <c r="E27" s="48"/>
    </row>
    <row r="28" spans="1:5" x14ac:dyDescent="0.3">
      <c r="A28" s="5" t="s">
        <v>19</v>
      </c>
      <c r="B28" s="26"/>
      <c r="C28" s="26"/>
      <c r="D28" s="26"/>
      <c r="E28" s="46"/>
    </row>
    <row r="29" spans="1:5" x14ac:dyDescent="0.3">
      <c r="A29" s="2" t="s">
        <v>20</v>
      </c>
      <c r="B29" s="28">
        <v>500</v>
      </c>
      <c r="C29" s="28">
        <v>500</v>
      </c>
      <c r="D29" s="26">
        <f t="shared" ref="D29:D36" si="4">B29-C29</f>
        <v>0</v>
      </c>
      <c r="E29" s="46">
        <f t="shared" ref="E29:E36" si="5">D29/C29</f>
        <v>0</v>
      </c>
    </row>
    <row r="30" spans="1:5" x14ac:dyDescent="0.3">
      <c r="A30" s="2" t="s">
        <v>21</v>
      </c>
      <c r="B30" s="28">
        <v>5300</v>
      </c>
      <c r="C30" s="28">
        <v>5300</v>
      </c>
      <c r="D30" s="26">
        <f t="shared" si="4"/>
        <v>0</v>
      </c>
      <c r="E30" s="46">
        <f t="shared" si="5"/>
        <v>0</v>
      </c>
    </row>
    <row r="31" spans="1:5" x14ac:dyDescent="0.3">
      <c r="A31" s="2" t="s">
        <v>22</v>
      </c>
      <c r="B31" s="28">
        <v>0</v>
      </c>
      <c r="C31" s="28">
        <v>5100</v>
      </c>
      <c r="D31" s="26">
        <f t="shared" si="4"/>
        <v>-5100</v>
      </c>
      <c r="E31" s="46">
        <f t="shared" si="5"/>
        <v>-1</v>
      </c>
    </row>
    <row r="32" spans="1:5" x14ac:dyDescent="0.3">
      <c r="A32" s="2" t="s">
        <v>23</v>
      </c>
      <c r="B32" s="28">
        <v>7400</v>
      </c>
      <c r="C32" s="28">
        <v>7400</v>
      </c>
      <c r="D32" s="26">
        <f t="shared" si="4"/>
        <v>0</v>
      </c>
      <c r="E32" s="46">
        <f t="shared" si="5"/>
        <v>0</v>
      </c>
    </row>
    <row r="33" spans="1:5" x14ac:dyDescent="0.3">
      <c r="A33" s="2" t="s">
        <v>24</v>
      </c>
      <c r="B33" s="28">
        <v>2100</v>
      </c>
      <c r="C33" s="28">
        <v>2100</v>
      </c>
      <c r="D33" s="26">
        <f t="shared" si="4"/>
        <v>0</v>
      </c>
      <c r="E33" s="46">
        <f t="shared" si="5"/>
        <v>0</v>
      </c>
    </row>
    <row r="34" spans="1:5" x14ac:dyDescent="0.3">
      <c r="A34" s="2" t="s">
        <v>25</v>
      </c>
      <c r="B34" s="28">
        <v>3000</v>
      </c>
      <c r="C34" s="28">
        <v>3000</v>
      </c>
      <c r="D34" s="26">
        <f t="shared" si="4"/>
        <v>0</v>
      </c>
      <c r="E34" s="46">
        <f t="shared" si="5"/>
        <v>0</v>
      </c>
    </row>
    <row r="35" spans="1:5" x14ac:dyDescent="0.3">
      <c r="A35" s="2" t="s">
        <v>26</v>
      </c>
      <c r="B35" s="28">
        <v>7500</v>
      </c>
      <c r="C35" s="28">
        <v>9000</v>
      </c>
      <c r="D35" s="26">
        <f t="shared" si="4"/>
        <v>-1500</v>
      </c>
      <c r="E35" s="46">
        <f t="shared" si="5"/>
        <v>-0.16666666666666666</v>
      </c>
    </row>
    <row r="36" spans="1:5" ht="15" thickBot="1" x14ac:dyDescent="0.35">
      <c r="A36" s="4" t="s">
        <v>603</v>
      </c>
      <c r="B36" s="28">
        <v>0</v>
      </c>
      <c r="C36" s="28">
        <v>700</v>
      </c>
      <c r="D36" s="26">
        <f t="shared" si="4"/>
        <v>-700</v>
      </c>
      <c r="E36" s="46">
        <f t="shared" si="5"/>
        <v>-1</v>
      </c>
    </row>
    <row r="37" spans="1:5" x14ac:dyDescent="0.3">
      <c r="A37" s="5" t="s">
        <v>27</v>
      </c>
      <c r="B37" s="29">
        <f>SUM(B29:B36)</f>
        <v>25800</v>
      </c>
      <c r="C37" s="29">
        <f>SUM(C29:C36)</f>
        <v>33100</v>
      </c>
      <c r="D37" s="29">
        <f>B37-C37</f>
        <v>-7300</v>
      </c>
      <c r="E37" s="47">
        <f>(B37-C37)/C37</f>
        <v>-0.22054380664652568</v>
      </c>
    </row>
    <row r="38" spans="1:5" x14ac:dyDescent="0.3">
      <c r="A38" s="11"/>
      <c r="B38" s="30"/>
      <c r="C38" s="30"/>
      <c r="D38" s="30"/>
      <c r="E38" s="48"/>
    </row>
    <row r="39" spans="1:5" x14ac:dyDescent="0.3">
      <c r="A39" s="5" t="s">
        <v>628</v>
      </c>
      <c r="B39" s="26"/>
      <c r="C39" s="26"/>
      <c r="D39" s="26"/>
      <c r="E39" s="46"/>
    </row>
    <row r="40" spans="1:5" x14ac:dyDescent="0.3">
      <c r="A40" s="2" t="s">
        <v>28</v>
      </c>
      <c r="B40" s="28">
        <v>550</v>
      </c>
      <c r="C40" s="28">
        <v>550</v>
      </c>
      <c r="D40" s="26">
        <f t="shared" ref="D40:D47" si="6">B40-C40</f>
        <v>0</v>
      </c>
      <c r="E40" s="46">
        <f t="shared" ref="E40:E47" si="7">D40/C40</f>
        <v>0</v>
      </c>
    </row>
    <row r="41" spans="1:5" x14ac:dyDescent="0.3">
      <c r="A41" s="2" t="s">
        <v>29</v>
      </c>
      <c r="B41" s="28">
        <v>7300</v>
      </c>
      <c r="C41" s="28">
        <v>7300</v>
      </c>
      <c r="D41" s="26">
        <f t="shared" si="6"/>
        <v>0</v>
      </c>
      <c r="E41" s="46">
        <f t="shared" si="7"/>
        <v>0</v>
      </c>
    </row>
    <row r="42" spans="1:5" x14ac:dyDescent="0.3">
      <c r="A42" s="2" t="s">
        <v>30</v>
      </c>
      <c r="B42" s="28">
        <v>8400</v>
      </c>
      <c r="C42" s="28">
        <v>7500</v>
      </c>
      <c r="D42" s="26">
        <f t="shared" si="6"/>
        <v>900</v>
      </c>
      <c r="E42" s="46">
        <f t="shared" si="7"/>
        <v>0.12</v>
      </c>
    </row>
    <row r="43" spans="1:5" x14ac:dyDescent="0.3">
      <c r="A43" s="2" t="s">
        <v>31</v>
      </c>
      <c r="B43" s="28">
        <v>3500</v>
      </c>
      <c r="C43" s="28">
        <v>3500</v>
      </c>
      <c r="D43" s="26">
        <f t="shared" si="6"/>
        <v>0</v>
      </c>
      <c r="E43" s="46">
        <f t="shared" si="7"/>
        <v>0</v>
      </c>
    </row>
    <row r="44" spans="1:5" x14ac:dyDescent="0.3">
      <c r="A44" s="2" t="s">
        <v>32</v>
      </c>
      <c r="B44" s="28">
        <v>900</v>
      </c>
      <c r="C44" s="28">
        <v>4500</v>
      </c>
      <c r="D44" s="26">
        <f t="shared" si="6"/>
        <v>-3600</v>
      </c>
      <c r="E44" s="46">
        <f t="shared" si="7"/>
        <v>-0.8</v>
      </c>
    </row>
    <row r="45" spans="1:5" x14ac:dyDescent="0.3">
      <c r="A45" s="2" t="s">
        <v>33</v>
      </c>
      <c r="B45" s="28">
        <v>1500</v>
      </c>
      <c r="C45" s="28">
        <v>1500</v>
      </c>
      <c r="D45" s="26">
        <f t="shared" si="6"/>
        <v>0</v>
      </c>
      <c r="E45" s="46">
        <f t="shared" si="7"/>
        <v>0</v>
      </c>
    </row>
    <row r="46" spans="1:5" x14ac:dyDescent="0.3">
      <c r="A46" s="2" t="s">
        <v>34</v>
      </c>
      <c r="B46" s="28">
        <v>7500</v>
      </c>
      <c r="C46" s="28">
        <v>9000</v>
      </c>
      <c r="D46" s="26">
        <f t="shared" si="6"/>
        <v>-1500</v>
      </c>
      <c r="E46" s="46">
        <f t="shared" si="7"/>
        <v>-0.16666666666666666</v>
      </c>
    </row>
    <row r="47" spans="1:5" ht="15" thickBot="1" x14ac:dyDescent="0.35">
      <c r="A47" s="4" t="s">
        <v>604</v>
      </c>
      <c r="B47" s="28">
        <v>500</v>
      </c>
      <c r="C47" s="28">
        <v>500</v>
      </c>
      <c r="D47" s="26">
        <f t="shared" si="6"/>
        <v>0</v>
      </c>
      <c r="E47" s="46">
        <f t="shared" si="7"/>
        <v>0</v>
      </c>
    </row>
    <row r="48" spans="1:5" x14ac:dyDescent="0.3">
      <c r="A48" s="5" t="s">
        <v>627</v>
      </c>
      <c r="B48" s="29">
        <f>SUM(B40:B47)</f>
        <v>30150</v>
      </c>
      <c r="C48" s="29">
        <f>SUM(C40:C47)</f>
        <v>34350</v>
      </c>
      <c r="D48" s="29">
        <f>B48-C48</f>
        <v>-4200</v>
      </c>
      <c r="E48" s="47">
        <f>(B48-C48)/C48</f>
        <v>-0.1222707423580786</v>
      </c>
    </row>
    <row r="49" spans="1:5" x14ac:dyDescent="0.3">
      <c r="A49" s="11"/>
      <c r="B49" s="30"/>
      <c r="C49" s="30"/>
      <c r="D49" s="30"/>
      <c r="E49" s="48"/>
    </row>
    <row r="50" spans="1:5" x14ac:dyDescent="0.3">
      <c r="A50" s="5" t="s">
        <v>35</v>
      </c>
      <c r="B50" s="26"/>
      <c r="C50" s="26"/>
      <c r="D50" s="26"/>
      <c r="E50" s="46"/>
    </row>
    <row r="51" spans="1:5" x14ac:dyDescent="0.3">
      <c r="A51" s="2" t="s">
        <v>36</v>
      </c>
      <c r="B51" s="28">
        <v>150</v>
      </c>
      <c r="C51" s="28">
        <v>500</v>
      </c>
      <c r="D51" s="26">
        <f t="shared" ref="D51:D58" si="8">B51-C51</f>
        <v>-350</v>
      </c>
      <c r="E51" s="46">
        <f t="shared" ref="E51:E58" si="9">D51/C51</f>
        <v>-0.7</v>
      </c>
    </row>
    <row r="52" spans="1:5" x14ac:dyDescent="0.3">
      <c r="A52" s="2" t="s">
        <v>37</v>
      </c>
      <c r="B52" s="28">
        <v>5300</v>
      </c>
      <c r="C52" s="28">
        <v>5300</v>
      </c>
      <c r="D52" s="26">
        <f t="shared" si="8"/>
        <v>0</v>
      </c>
      <c r="E52" s="46">
        <f t="shared" si="9"/>
        <v>0</v>
      </c>
    </row>
    <row r="53" spans="1:5" x14ac:dyDescent="0.3">
      <c r="A53" s="2" t="s">
        <v>38</v>
      </c>
      <c r="B53" s="28">
        <v>6625</v>
      </c>
      <c r="C53" s="28">
        <v>6000</v>
      </c>
      <c r="D53" s="26">
        <f t="shared" si="8"/>
        <v>625</v>
      </c>
      <c r="E53" s="46">
        <f t="shared" si="9"/>
        <v>0.10416666666666667</v>
      </c>
    </row>
    <row r="54" spans="1:5" x14ac:dyDescent="0.3">
      <c r="A54" s="2" t="s">
        <v>39</v>
      </c>
      <c r="B54" s="28">
        <v>1200</v>
      </c>
      <c r="C54" s="28">
        <v>4700</v>
      </c>
      <c r="D54" s="26">
        <f t="shared" si="8"/>
        <v>-3500</v>
      </c>
      <c r="E54" s="46">
        <f t="shared" si="9"/>
        <v>-0.74468085106382975</v>
      </c>
    </row>
    <row r="55" spans="1:5" x14ac:dyDescent="0.3">
      <c r="A55" s="2" t="s">
        <v>40</v>
      </c>
      <c r="B55" s="28">
        <v>3500</v>
      </c>
      <c r="C55" s="28">
        <v>3500</v>
      </c>
      <c r="D55" s="26">
        <f t="shared" si="8"/>
        <v>0</v>
      </c>
      <c r="E55" s="46">
        <f t="shared" si="9"/>
        <v>0</v>
      </c>
    </row>
    <row r="56" spans="1:5" x14ac:dyDescent="0.3">
      <c r="A56" s="2" t="s">
        <v>41</v>
      </c>
      <c r="B56" s="28">
        <v>1000</v>
      </c>
      <c r="C56" s="28">
        <v>1000</v>
      </c>
      <c r="D56" s="26">
        <f t="shared" si="8"/>
        <v>0</v>
      </c>
      <c r="E56" s="46">
        <f t="shared" si="9"/>
        <v>0</v>
      </c>
    </row>
    <row r="57" spans="1:5" x14ac:dyDescent="0.3">
      <c r="A57" s="2" t="s">
        <v>42</v>
      </c>
      <c r="B57" s="28">
        <v>6800</v>
      </c>
      <c r="C57" s="28">
        <v>8300</v>
      </c>
      <c r="D57" s="26">
        <f t="shared" si="8"/>
        <v>-1500</v>
      </c>
      <c r="E57" s="46">
        <f t="shared" si="9"/>
        <v>-0.18072289156626506</v>
      </c>
    </row>
    <row r="58" spans="1:5" ht="15" thickBot="1" x14ac:dyDescent="0.35">
      <c r="A58" s="4" t="s">
        <v>605</v>
      </c>
      <c r="B58" s="28">
        <v>1200</v>
      </c>
      <c r="C58" s="28">
        <v>1200</v>
      </c>
      <c r="D58" s="26">
        <f t="shared" si="8"/>
        <v>0</v>
      </c>
      <c r="E58" s="46">
        <f t="shared" si="9"/>
        <v>0</v>
      </c>
    </row>
    <row r="59" spans="1:5" x14ac:dyDescent="0.3">
      <c r="A59" s="5" t="s">
        <v>43</v>
      </c>
      <c r="B59" s="29">
        <f>SUM(B51:B58)</f>
        <v>25775</v>
      </c>
      <c r="C59" s="29">
        <f>SUM(C51:C58)</f>
        <v>30500</v>
      </c>
      <c r="D59" s="29">
        <f>B59-C59</f>
        <v>-4725</v>
      </c>
      <c r="E59" s="47">
        <f>(B59-C59)/C59</f>
        <v>-0.15491803278688523</v>
      </c>
    </row>
    <row r="60" spans="1:5" x14ac:dyDescent="0.3">
      <c r="A60" s="11"/>
      <c r="B60" s="30"/>
      <c r="C60" s="30"/>
      <c r="D60" s="30"/>
      <c r="E60" s="48"/>
    </row>
    <row r="61" spans="1:5" x14ac:dyDescent="0.3">
      <c r="A61" s="5" t="s">
        <v>44</v>
      </c>
      <c r="B61" s="26"/>
      <c r="C61" s="26"/>
      <c r="D61" s="26"/>
      <c r="E61" s="46"/>
    </row>
    <row r="62" spans="1:5" x14ac:dyDescent="0.3">
      <c r="A62" s="2" t="s">
        <v>45</v>
      </c>
      <c r="B62" s="28">
        <v>500</v>
      </c>
      <c r="C62" s="28">
        <v>500</v>
      </c>
      <c r="D62" s="26">
        <f t="shared" ref="D62:D69" si="10">B62-C62</f>
        <v>0</v>
      </c>
      <c r="E62" s="46">
        <f t="shared" ref="E62:E69" si="11">D62/C62</f>
        <v>0</v>
      </c>
    </row>
    <row r="63" spans="1:5" x14ac:dyDescent="0.3">
      <c r="A63" s="2" t="s">
        <v>46</v>
      </c>
      <c r="B63" s="28">
        <v>7300</v>
      </c>
      <c r="C63" s="28">
        <v>7300</v>
      </c>
      <c r="D63" s="26">
        <f t="shared" si="10"/>
        <v>0</v>
      </c>
      <c r="E63" s="46">
        <f t="shared" si="11"/>
        <v>0</v>
      </c>
    </row>
    <row r="64" spans="1:5" x14ac:dyDescent="0.3">
      <c r="A64" s="2" t="s">
        <v>47</v>
      </c>
      <c r="B64" s="28">
        <v>10000</v>
      </c>
      <c r="C64" s="28">
        <v>10000</v>
      </c>
      <c r="D64" s="26">
        <f t="shared" si="10"/>
        <v>0</v>
      </c>
      <c r="E64" s="46">
        <f t="shared" si="11"/>
        <v>0</v>
      </c>
    </row>
    <row r="65" spans="1:5" x14ac:dyDescent="0.3">
      <c r="A65" s="2" t="s">
        <v>48</v>
      </c>
      <c r="B65" s="28">
        <v>6000</v>
      </c>
      <c r="C65" s="28">
        <v>6000</v>
      </c>
      <c r="D65" s="26">
        <f t="shared" si="10"/>
        <v>0</v>
      </c>
      <c r="E65" s="46">
        <f t="shared" si="11"/>
        <v>0</v>
      </c>
    </row>
    <row r="66" spans="1:5" x14ac:dyDescent="0.3">
      <c r="A66" s="2" t="s">
        <v>49</v>
      </c>
      <c r="B66" s="28">
        <v>5000</v>
      </c>
      <c r="C66" s="28">
        <v>5000</v>
      </c>
      <c r="D66" s="26">
        <f t="shared" si="10"/>
        <v>0</v>
      </c>
      <c r="E66" s="46">
        <f t="shared" si="11"/>
        <v>0</v>
      </c>
    </row>
    <row r="67" spans="1:5" x14ac:dyDescent="0.3">
      <c r="A67" s="2" t="s">
        <v>50</v>
      </c>
      <c r="B67" s="28">
        <v>500</v>
      </c>
      <c r="C67" s="28">
        <v>500</v>
      </c>
      <c r="D67" s="26">
        <f t="shared" si="10"/>
        <v>0</v>
      </c>
      <c r="E67" s="46">
        <f t="shared" si="11"/>
        <v>0</v>
      </c>
    </row>
    <row r="68" spans="1:5" x14ac:dyDescent="0.3">
      <c r="A68" s="2" t="s">
        <v>51</v>
      </c>
      <c r="B68" s="28">
        <v>9500</v>
      </c>
      <c r="C68" s="28">
        <v>11000</v>
      </c>
      <c r="D68" s="26">
        <f t="shared" si="10"/>
        <v>-1500</v>
      </c>
      <c r="E68" s="46">
        <f t="shared" si="11"/>
        <v>-0.13636363636363635</v>
      </c>
    </row>
    <row r="69" spans="1:5" ht="15" thickBot="1" x14ac:dyDescent="0.35">
      <c r="A69" s="4" t="s">
        <v>606</v>
      </c>
      <c r="B69" s="28">
        <v>300</v>
      </c>
      <c r="C69" s="28">
        <v>300</v>
      </c>
      <c r="D69" s="26">
        <f t="shared" si="10"/>
        <v>0</v>
      </c>
      <c r="E69" s="46">
        <f t="shared" si="11"/>
        <v>0</v>
      </c>
    </row>
    <row r="70" spans="1:5" x14ac:dyDescent="0.3">
      <c r="A70" s="5" t="s">
        <v>52</v>
      </c>
      <c r="B70" s="29">
        <f>SUM(B62:B69)</f>
        <v>39100</v>
      </c>
      <c r="C70" s="29">
        <f>SUM(C62:C69)</f>
        <v>40600</v>
      </c>
      <c r="D70" s="29">
        <f>B70-C70</f>
        <v>-1500</v>
      </c>
      <c r="E70" s="47">
        <f>(B70-C70)/C70</f>
        <v>-3.6945812807881777E-2</v>
      </c>
    </row>
    <row r="71" spans="1:5" x14ac:dyDescent="0.3">
      <c r="A71" s="11"/>
      <c r="B71" s="30"/>
      <c r="C71" s="30"/>
      <c r="D71" s="30"/>
      <c r="E71" s="48"/>
    </row>
    <row r="72" spans="1:5" x14ac:dyDescent="0.3">
      <c r="A72" s="5" t="s">
        <v>53</v>
      </c>
      <c r="B72" s="26"/>
      <c r="C72" s="26"/>
      <c r="D72" s="26"/>
      <c r="E72" s="46"/>
    </row>
    <row r="73" spans="1:5" x14ac:dyDescent="0.3">
      <c r="A73" s="2" t="s">
        <v>54</v>
      </c>
      <c r="B73" s="28">
        <v>500</v>
      </c>
      <c r="C73" s="28">
        <v>500</v>
      </c>
      <c r="D73" s="26">
        <f t="shared" ref="D73:D80" si="12">B73-C73</f>
        <v>0</v>
      </c>
      <c r="E73" s="46">
        <f t="shared" ref="E73:E80" si="13">D73/C73</f>
        <v>0</v>
      </c>
    </row>
    <row r="74" spans="1:5" x14ac:dyDescent="0.3">
      <c r="A74" s="2" t="s">
        <v>55</v>
      </c>
      <c r="B74" s="28">
        <v>8300</v>
      </c>
      <c r="C74" s="28">
        <v>8300</v>
      </c>
      <c r="D74" s="26">
        <f t="shared" si="12"/>
        <v>0</v>
      </c>
      <c r="E74" s="46">
        <f t="shared" si="13"/>
        <v>0</v>
      </c>
    </row>
    <row r="75" spans="1:5" x14ac:dyDescent="0.3">
      <c r="A75" s="2" t="s">
        <v>56</v>
      </c>
      <c r="B75" s="28">
        <v>10000</v>
      </c>
      <c r="C75" s="28">
        <v>10000</v>
      </c>
      <c r="D75" s="26">
        <f t="shared" si="12"/>
        <v>0</v>
      </c>
      <c r="E75" s="46">
        <f t="shared" si="13"/>
        <v>0</v>
      </c>
    </row>
    <row r="76" spans="1:5" x14ac:dyDescent="0.3">
      <c r="A76" s="2" t="s">
        <v>57</v>
      </c>
      <c r="B76" s="28">
        <v>3800</v>
      </c>
      <c r="C76" s="28">
        <v>3000</v>
      </c>
      <c r="D76" s="26">
        <f t="shared" si="12"/>
        <v>800</v>
      </c>
      <c r="E76" s="46">
        <f t="shared" si="13"/>
        <v>0.26666666666666666</v>
      </c>
    </row>
    <row r="77" spans="1:5" x14ac:dyDescent="0.3">
      <c r="A77" s="2" t="s">
        <v>58</v>
      </c>
      <c r="B77" s="28">
        <v>3500</v>
      </c>
      <c r="C77" s="28">
        <v>2500</v>
      </c>
      <c r="D77" s="26">
        <f t="shared" si="12"/>
        <v>1000</v>
      </c>
      <c r="E77" s="46">
        <f t="shared" si="13"/>
        <v>0.4</v>
      </c>
    </row>
    <row r="78" spans="1:5" x14ac:dyDescent="0.3">
      <c r="A78" s="2" t="s">
        <v>59</v>
      </c>
      <c r="B78" s="28">
        <v>2700</v>
      </c>
      <c r="C78" s="28">
        <v>2500</v>
      </c>
      <c r="D78" s="26">
        <f t="shared" si="12"/>
        <v>200</v>
      </c>
      <c r="E78" s="46">
        <f t="shared" si="13"/>
        <v>0.08</v>
      </c>
    </row>
    <row r="79" spans="1:5" x14ac:dyDescent="0.3">
      <c r="A79" s="2" t="s">
        <v>60</v>
      </c>
      <c r="B79" s="28">
        <v>8500</v>
      </c>
      <c r="C79" s="28">
        <v>10000</v>
      </c>
      <c r="D79" s="26">
        <f t="shared" si="12"/>
        <v>-1500</v>
      </c>
      <c r="E79" s="46">
        <f t="shared" si="13"/>
        <v>-0.15</v>
      </c>
    </row>
    <row r="80" spans="1:5" ht="15" thickBot="1" x14ac:dyDescent="0.35">
      <c r="A80" s="4" t="s">
        <v>607</v>
      </c>
      <c r="B80" s="28">
        <v>1700</v>
      </c>
      <c r="C80" s="28">
        <v>1200</v>
      </c>
      <c r="D80" s="26">
        <f t="shared" si="12"/>
        <v>500</v>
      </c>
      <c r="E80" s="46">
        <f t="shared" si="13"/>
        <v>0.41666666666666669</v>
      </c>
    </row>
    <row r="81" spans="1:5" x14ac:dyDescent="0.3">
      <c r="A81" s="5" t="s">
        <v>61</v>
      </c>
      <c r="B81" s="29">
        <f>SUM(B73:B80)</f>
        <v>39000</v>
      </c>
      <c r="C81" s="29">
        <f>SUM(C73:C80)</f>
        <v>38000</v>
      </c>
      <c r="D81" s="29">
        <f>B81-C81</f>
        <v>1000</v>
      </c>
      <c r="E81" s="47">
        <f>(B81-C81)/C81</f>
        <v>2.6315789473684209E-2</v>
      </c>
    </row>
    <row r="82" spans="1:5" x14ac:dyDescent="0.3">
      <c r="A82" s="11"/>
      <c r="B82" s="30"/>
      <c r="C82" s="30"/>
      <c r="D82" s="30"/>
      <c r="E82" s="48"/>
    </row>
    <row r="83" spans="1:5" x14ac:dyDescent="0.3">
      <c r="A83" s="5" t="s">
        <v>62</v>
      </c>
      <c r="B83" s="26"/>
      <c r="C83" s="26"/>
      <c r="D83" s="26"/>
      <c r="E83" s="46"/>
    </row>
    <row r="84" spans="1:5" x14ac:dyDescent="0.3">
      <c r="A84" s="2" t="s">
        <v>63</v>
      </c>
      <c r="B84" s="28">
        <v>6800</v>
      </c>
      <c r="C84" s="28">
        <v>6800</v>
      </c>
      <c r="D84" s="26">
        <f t="shared" ref="D84:D90" si="14">B84-C84</f>
        <v>0</v>
      </c>
      <c r="E84" s="46">
        <f t="shared" ref="E84:E90" si="15">D84/C84</f>
        <v>0</v>
      </c>
    </row>
    <row r="85" spans="1:5" x14ac:dyDescent="0.3">
      <c r="A85" s="2" t="s">
        <v>64</v>
      </c>
      <c r="B85" s="28">
        <v>6900</v>
      </c>
      <c r="C85" s="28">
        <v>6900</v>
      </c>
      <c r="D85" s="26">
        <f t="shared" si="14"/>
        <v>0</v>
      </c>
      <c r="E85" s="46">
        <f t="shared" si="15"/>
        <v>0</v>
      </c>
    </row>
    <row r="86" spans="1:5" x14ac:dyDescent="0.3">
      <c r="A86" s="2" t="s">
        <v>65</v>
      </c>
      <c r="B86" s="28">
        <v>5800</v>
      </c>
      <c r="C86" s="28">
        <v>5800</v>
      </c>
      <c r="D86" s="26">
        <f t="shared" si="14"/>
        <v>0</v>
      </c>
      <c r="E86" s="46">
        <f t="shared" si="15"/>
        <v>0</v>
      </c>
    </row>
    <row r="87" spans="1:5" x14ac:dyDescent="0.3">
      <c r="A87" s="2" t="s">
        <v>66</v>
      </c>
      <c r="B87" s="28">
        <v>3700</v>
      </c>
      <c r="C87" s="28">
        <v>3700</v>
      </c>
      <c r="D87" s="26">
        <f t="shared" si="14"/>
        <v>0</v>
      </c>
      <c r="E87" s="46">
        <f t="shared" si="15"/>
        <v>0</v>
      </c>
    </row>
    <row r="88" spans="1:5" x14ac:dyDescent="0.3">
      <c r="A88" s="2" t="s">
        <v>67</v>
      </c>
      <c r="B88" s="28">
        <v>1500</v>
      </c>
      <c r="C88" s="28">
        <v>2500</v>
      </c>
      <c r="D88" s="26">
        <f t="shared" si="14"/>
        <v>-1000</v>
      </c>
      <c r="E88" s="46">
        <f t="shared" si="15"/>
        <v>-0.4</v>
      </c>
    </row>
    <row r="89" spans="1:5" x14ac:dyDescent="0.3">
      <c r="A89" s="2" t="s">
        <v>68</v>
      </c>
      <c r="B89" s="28">
        <v>7000</v>
      </c>
      <c r="C89" s="28">
        <v>8500</v>
      </c>
      <c r="D89" s="26">
        <f t="shared" si="14"/>
        <v>-1500</v>
      </c>
      <c r="E89" s="46">
        <f t="shared" si="15"/>
        <v>-0.17647058823529413</v>
      </c>
    </row>
    <row r="90" spans="1:5" ht="15" thickBot="1" x14ac:dyDescent="0.35">
      <c r="A90" s="4" t="s">
        <v>608</v>
      </c>
      <c r="B90" s="28">
        <v>900</v>
      </c>
      <c r="C90" s="28">
        <v>900</v>
      </c>
      <c r="D90" s="26">
        <f t="shared" si="14"/>
        <v>0</v>
      </c>
      <c r="E90" s="46">
        <f t="shared" si="15"/>
        <v>0</v>
      </c>
    </row>
    <row r="91" spans="1:5" x14ac:dyDescent="0.3">
      <c r="A91" s="5" t="s">
        <v>69</v>
      </c>
      <c r="B91" s="29">
        <f>SUM(B84:B90)</f>
        <v>32600</v>
      </c>
      <c r="C91" s="29">
        <f>SUM(C84:C90)</f>
        <v>35100</v>
      </c>
      <c r="D91" s="29">
        <f>B91-C91</f>
        <v>-2500</v>
      </c>
      <c r="E91" s="47">
        <f>(B91-C91)/C91</f>
        <v>-7.1225071225071226E-2</v>
      </c>
    </row>
    <row r="92" spans="1:5" x14ac:dyDescent="0.3">
      <c r="A92" s="11"/>
      <c r="B92" s="30"/>
      <c r="C92" s="30"/>
      <c r="D92" s="30"/>
      <c r="E92" s="48"/>
    </row>
    <row r="93" spans="1:5" x14ac:dyDescent="0.3">
      <c r="A93" s="5" t="s">
        <v>70</v>
      </c>
      <c r="B93" s="26"/>
      <c r="C93" s="26"/>
      <c r="D93" s="26"/>
      <c r="E93" s="46"/>
    </row>
    <row r="94" spans="1:5" x14ac:dyDescent="0.3">
      <c r="A94" s="2" t="s">
        <v>71</v>
      </c>
      <c r="B94" s="28">
        <v>500</v>
      </c>
      <c r="C94" s="28">
        <v>500</v>
      </c>
      <c r="D94" s="26">
        <f t="shared" ref="D94:D101" si="16">B94-C94</f>
        <v>0</v>
      </c>
      <c r="E94" s="46">
        <f t="shared" ref="E94:E101" si="17">D94/C94</f>
        <v>0</v>
      </c>
    </row>
    <row r="95" spans="1:5" x14ac:dyDescent="0.3">
      <c r="A95" s="2" t="s">
        <v>72</v>
      </c>
      <c r="B95" s="28">
        <v>0</v>
      </c>
      <c r="C95" s="28">
        <v>5300</v>
      </c>
      <c r="D95" s="26">
        <f t="shared" si="16"/>
        <v>-5300</v>
      </c>
      <c r="E95" s="46">
        <f t="shared" si="17"/>
        <v>-1</v>
      </c>
    </row>
    <row r="96" spans="1:5" x14ac:dyDescent="0.3">
      <c r="A96" s="2" t="s">
        <v>73</v>
      </c>
      <c r="B96" s="28">
        <v>11800</v>
      </c>
      <c r="C96" s="28">
        <v>11800</v>
      </c>
      <c r="D96" s="26">
        <f t="shared" si="16"/>
        <v>0</v>
      </c>
      <c r="E96" s="46">
        <f t="shared" si="17"/>
        <v>0</v>
      </c>
    </row>
    <row r="97" spans="1:8" x14ac:dyDescent="0.3">
      <c r="A97" s="2" t="s">
        <v>74</v>
      </c>
      <c r="B97" s="28">
        <v>0</v>
      </c>
      <c r="C97" s="28">
        <v>5000</v>
      </c>
      <c r="D97" s="26">
        <f t="shared" si="16"/>
        <v>-5000</v>
      </c>
      <c r="E97" s="46">
        <f t="shared" si="17"/>
        <v>-1</v>
      </c>
    </row>
    <row r="98" spans="1:8" x14ac:dyDescent="0.3">
      <c r="A98" s="2" t="s">
        <v>75</v>
      </c>
      <c r="B98" s="28">
        <v>0</v>
      </c>
      <c r="C98" s="28">
        <v>4000</v>
      </c>
      <c r="D98" s="26">
        <f t="shared" si="16"/>
        <v>-4000</v>
      </c>
      <c r="E98" s="46">
        <f t="shared" si="17"/>
        <v>-1</v>
      </c>
    </row>
    <row r="99" spans="1:8" x14ac:dyDescent="0.3">
      <c r="A99" s="2" t="s">
        <v>76</v>
      </c>
      <c r="B99" s="28">
        <v>800</v>
      </c>
      <c r="C99" s="28">
        <v>800</v>
      </c>
      <c r="D99" s="26">
        <f t="shared" si="16"/>
        <v>0</v>
      </c>
      <c r="E99" s="46">
        <f t="shared" si="17"/>
        <v>0</v>
      </c>
    </row>
    <row r="100" spans="1:8" x14ac:dyDescent="0.3">
      <c r="A100" s="2" t="s">
        <v>77</v>
      </c>
      <c r="B100" s="28">
        <v>2500</v>
      </c>
      <c r="C100" s="28">
        <v>8500</v>
      </c>
      <c r="D100" s="26">
        <f t="shared" si="16"/>
        <v>-6000</v>
      </c>
      <c r="E100" s="46">
        <f t="shared" si="17"/>
        <v>-0.70588235294117652</v>
      </c>
    </row>
    <row r="101" spans="1:8" ht="15" thickBot="1" x14ac:dyDescent="0.35">
      <c r="A101" s="4" t="s">
        <v>609</v>
      </c>
      <c r="B101" s="28">
        <v>750</v>
      </c>
      <c r="C101" s="28">
        <v>750</v>
      </c>
      <c r="D101" s="26">
        <f t="shared" si="16"/>
        <v>0</v>
      </c>
      <c r="E101" s="46">
        <f t="shared" si="17"/>
        <v>0</v>
      </c>
    </row>
    <row r="102" spans="1:8" x14ac:dyDescent="0.3">
      <c r="A102" s="5" t="s">
        <v>78</v>
      </c>
      <c r="B102" s="29">
        <f>SUM(B94:B101)</f>
        <v>16350</v>
      </c>
      <c r="C102" s="29">
        <f>SUM(C94:C101)</f>
        <v>36650</v>
      </c>
      <c r="D102" s="29">
        <f>B102-C102</f>
        <v>-20300</v>
      </c>
      <c r="E102" s="47">
        <f>(B102-C102)/C102</f>
        <v>-0.55388813096862211</v>
      </c>
    </row>
    <row r="103" spans="1:8" x14ac:dyDescent="0.3">
      <c r="A103" s="11"/>
      <c r="B103" s="30"/>
      <c r="C103" s="30"/>
      <c r="D103" s="30"/>
      <c r="E103" s="48"/>
    </row>
    <row r="104" spans="1:8" x14ac:dyDescent="0.3">
      <c r="A104" s="5" t="s">
        <v>79</v>
      </c>
      <c r="B104" s="28"/>
      <c r="C104" s="26"/>
      <c r="D104" s="26"/>
      <c r="E104" s="46"/>
    </row>
    <row r="105" spans="1:8" ht="15" thickBot="1" x14ac:dyDescent="0.35">
      <c r="A105" s="4" t="s">
        <v>80</v>
      </c>
      <c r="B105" s="60">
        <v>663677</v>
      </c>
      <c r="C105" s="60">
        <v>731997</v>
      </c>
      <c r="D105" s="25">
        <f>B105-C105</f>
        <v>-68320</v>
      </c>
      <c r="E105" s="45">
        <f t="shared" ref="E105" si="18">D105/C105</f>
        <v>-9.3333715848562218E-2</v>
      </c>
    </row>
    <row r="106" spans="1:8" x14ac:dyDescent="0.3">
      <c r="A106" s="5" t="s">
        <v>81</v>
      </c>
      <c r="B106" s="30">
        <f>SUM(B105:B105)</f>
        <v>663677</v>
      </c>
      <c r="C106" s="30">
        <f>SUM(C105:C105)</f>
        <v>731997</v>
      </c>
      <c r="D106" s="30">
        <f>B106-C106</f>
        <v>-68320</v>
      </c>
      <c r="E106" s="48">
        <f>(B106-C106)/C106</f>
        <v>-9.3333715848562218E-2</v>
      </c>
    </row>
    <row r="107" spans="1:8" x14ac:dyDescent="0.3">
      <c r="A107" s="11"/>
      <c r="B107" s="30"/>
      <c r="C107" s="30"/>
      <c r="D107" s="30"/>
      <c r="E107" s="48"/>
    </row>
    <row r="108" spans="1:8" x14ac:dyDescent="0.3">
      <c r="A108" s="5" t="s">
        <v>644</v>
      </c>
      <c r="B108" s="26"/>
      <c r="C108" s="26"/>
      <c r="D108" s="26"/>
      <c r="E108" s="46"/>
    </row>
    <row r="109" spans="1:8" ht="15" thickBot="1" x14ac:dyDescent="0.35">
      <c r="A109" s="4" t="s">
        <v>645</v>
      </c>
      <c r="B109" s="28">
        <v>264327</v>
      </c>
      <c r="C109" s="28">
        <v>291537</v>
      </c>
      <c r="D109" s="26">
        <f t="shared" ref="D109" si="19">B109-C109</f>
        <v>-27210</v>
      </c>
      <c r="E109" s="46">
        <f t="shared" ref="E109" si="20">D109/C109</f>
        <v>-9.333292172177117E-2</v>
      </c>
      <c r="G109" s="58"/>
      <c r="H109" s="58"/>
    </row>
    <row r="110" spans="1:8" x14ac:dyDescent="0.3">
      <c r="A110" s="5" t="s">
        <v>82</v>
      </c>
      <c r="B110" s="29">
        <f>SUM(B109:B109)</f>
        <v>264327</v>
      </c>
      <c r="C110" s="29">
        <f>SUM(C109:C109)</f>
        <v>291537</v>
      </c>
      <c r="D110" s="29">
        <f>B110-C110</f>
        <v>-27210</v>
      </c>
      <c r="E110" s="47">
        <f>(B110-C110)/C110</f>
        <v>-9.333292172177117E-2</v>
      </c>
    </row>
    <row r="111" spans="1:8" x14ac:dyDescent="0.3">
      <c r="A111" s="11"/>
      <c r="B111" s="30"/>
      <c r="C111" s="30"/>
      <c r="D111" s="30"/>
      <c r="E111" s="48"/>
    </row>
    <row r="112" spans="1:8" x14ac:dyDescent="0.3">
      <c r="A112" s="5" t="s">
        <v>83</v>
      </c>
      <c r="B112" s="26"/>
      <c r="C112" s="26"/>
      <c r="D112" s="26"/>
      <c r="E112" s="46"/>
    </row>
    <row r="113" spans="1:5" x14ac:dyDescent="0.3">
      <c r="A113" s="2" t="s">
        <v>84</v>
      </c>
      <c r="B113" s="28">
        <v>500</v>
      </c>
      <c r="C113" s="28">
        <v>500</v>
      </c>
      <c r="D113" s="26">
        <f t="shared" ref="D113:D117" si="21">B113-C113</f>
        <v>0</v>
      </c>
      <c r="E113" s="46">
        <f t="shared" ref="E113:E117" si="22">D113/C113</f>
        <v>0</v>
      </c>
    </row>
    <row r="114" spans="1:5" x14ac:dyDescent="0.3">
      <c r="A114" s="2" t="s">
        <v>85</v>
      </c>
      <c r="B114" s="28">
        <v>22800</v>
      </c>
      <c r="C114" s="28">
        <v>22100</v>
      </c>
      <c r="D114" s="26">
        <f t="shared" si="21"/>
        <v>700</v>
      </c>
      <c r="E114" s="46">
        <f t="shared" si="22"/>
        <v>3.1674208144796379E-2</v>
      </c>
    </row>
    <row r="115" spans="1:5" x14ac:dyDescent="0.3">
      <c r="A115" s="2" t="s">
        <v>86</v>
      </c>
      <c r="B115" s="28">
        <f>C115*1.02</f>
        <v>36720</v>
      </c>
      <c r="C115" s="28">
        <v>36000</v>
      </c>
      <c r="D115" s="26">
        <f t="shared" si="21"/>
        <v>720</v>
      </c>
      <c r="E115" s="46">
        <f t="shared" si="22"/>
        <v>0.02</v>
      </c>
    </row>
    <row r="116" spans="1:5" x14ac:dyDescent="0.3">
      <c r="A116" s="2" t="s">
        <v>87</v>
      </c>
      <c r="B116" s="28">
        <v>156000</v>
      </c>
      <c r="C116" s="28">
        <v>150000</v>
      </c>
      <c r="D116" s="26">
        <f t="shared" si="21"/>
        <v>6000</v>
      </c>
      <c r="E116" s="46">
        <f t="shared" si="22"/>
        <v>0.04</v>
      </c>
    </row>
    <row r="117" spans="1:5" ht="15" thickBot="1" x14ac:dyDescent="0.35">
      <c r="A117" s="4" t="s">
        <v>88</v>
      </c>
      <c r="B117" s="28">
        <v>3500</v>
      </c>
      <c r="C117" s="28">
        <v>5000</v>
      </c>
      <c r="D117" s="26">
        <f t="shared" si="21"/>
        <v>-1500</v>
      </c>
      <c r="E117" s="46">
        <f t="shared" si="22"/>
        <v>-0.3</v>
      </c>
    </row>
    <row r="118" spans="1:5" x14ac:dyDescent="0.3">
      <c r="A118" s="5" t="s">
        <v>89</v>
      </c>
      <c r="B118" s="29">
        <f>SUM(B113:B117)</f>
        <v>219520</v>
      </c>
      <c r="C118" s="29">
        <f>SUM(C113:C117)</f>
        <v>213600</v>
      </c>
      <c r="D118" s="29">
        <f>B118-C118</f>
        <v>5920</v>
      </c>
      <c r="E118" s="47">
        <f>(B118-C118)/C118</f>
        <v>2.7715355805243445E-2</v>
      </c>
    </row>
    <row r="119" spans="1:5" x14ac:dyDescent="0.3">
      <c r="A119" s="11"/>
      <c r="B119" s="30"/>
      <c r="C119" s="30"/>
      <c r="D119" s="30"/>
      <c r="E119" s="48"/>
    </row>
    <row r="120" spans="1:5" x14ac:dyDescent="0.3">
      <c r="A120" s="5" t="s">
        <v>90</v>
      </c>
      <c r="B120" s="26"/>
      <c r="C120" s="26"/>
      <c r="D120" s="26"/>
      <c r="E120" s="46"/>
    </row>
    <row r="121" spans="1:5" x14ac:dyDescent="0.3">
      <c r="A121" s="2" t="s">
        <v>91</v>
      </c>
      <c r="B121" s="28">
        <v>3000</v>
      </c>
      <c r="C121" s="28">
        <v>7500</v>
      </c>
      <c r="D121" s="26">
        <f t="shared" ref="D121:D130" si="23">B121-C121</f>
        <v>-4500</v>
      </c>
      <c r="E121" s="46">
        <f t="shared" ref="E121:E130" si="24">D121/C121</f>
        <v>-0.6</v>
      </c>
    </row>
    <row r="122" spans="1:5" x14ac:dyDescent="0.3">
      <c r="A122" s="2" t="s">
        <v>92</v>
      </c>
      <c r="B122" s="28">
        <v>2500</v>
      </c>
      <c r="C122" s="28">
        <v>2500</v>
      </c>
      <c r="D122" s="26">
        <f t="shared" si="23"/>
        <v>0</v>
      </c>
      <c r="E122" s="46">
        <f t="shared" si="24"/>
        <v>0</v>
      </c>
    </row>
    <row r="123" spans="1:5" x14ac:dyDescent="0.3">
      <c r="A123" s="2" t="s">
        <v>93</v>
      </c>
      <c r="B123" s="28">
        <v>20000</v>
      </c>
      <c r="C123" s="28">
        <v>20000</v>
      </c>
      <c r="D123" s="26">
        <f t="shared" si="23"/>
        <v>0</v>
      </c>
      <c r="E123" s="46">
        <f t="shared" si="24"/>
        <v>0</v>
      </c>
    </row>
    <row r="124" spans="1:5" x14ac:dyDescent="0.3">
      <c r="A124" s="2" t="s">
        <v>94</v>
      </c>
      <c r="B124" s="28">
        <v>30000</v>
      </c>
      <c r="C124" s="28">
        <v>30000</v>
      </c>
      <c r="D124" s="26">
        <f t="shared" si="23"/>
        <v>0</v>
      </c>
      <c r="E124" s="46">
        <f t="shared" si="24"/>
        <v>0</v>
      </c>
    </row>
    <row r="125" spans="1:5" x14ac:dyDescent="0.3">
      <c r="A125" s="2" t="s">
        <v>95</v>
      </c>
      <c r="B125" s="28">
        <v>2000</v>
      </c>
      <c r="C125" s="28">
        <v>2500</v>
      </c>
      <c r="D125" s="26">
        <f t="shared" si="23"/>
        <v>-500</v>
      </c>
      <c r="E125" s="46">
        <f t="shared" si="24"/>
        <v>-0.2</v>
      </c>
    </row>
    <row r="126" spans="1:5" x14ac:dyDescent="0.3">
      <c r="A126" s="2" t="s">
        <v>96</v>
      </c>
      <c r="B126" s="28">
        <v>10000</v>
      </c>
      <c r="C126" s="28">
        <v>12000</v>
      </c>
      <c r="D126" s="26">
        <f t="shared" si="23"/>
        <v>-2000</v>
      </c>
      <c r="E126" s="46">
        <f t="shared" si="24"/>
        <v>-0.16666666666666666</v>
      </c>
    </row>
    <row r="127" spans="1:5" x14ac:dyDescent="0.3">
      <c r="A127" s="2" t="s">
        <v>97</v>
      </c>
      <c r="B127" s="28">
        <v>500</v>
      </c>
      <c r="C127" s="28">
        <v>500</v>
      </c>
      <c r="D127" s="26">
        <f t="shared" si="23"/>
        <v>0</v>
      </c>
      <c r="E127" s="46">
        <f t="shared" si="24"/>
        <v>0</v>
      </c>
    </row>
    <row r="128" spans="1:5" x14ac:dyDescent="0.3">
      <c r="A128" s="2" t="s">
        <v>98</v>
      </c>
      <c r="B128" s="28">
        <v>1000</v>
      </c>
      <c r="C128" s="28">
        <v>1000</v>
      </c>
      <c r="D128" s="26">
        <f t="shared" si="23"/>
        <v>0</v>
      </c>
      <c r="E128" s="46">
        <f t="shared" si="24"/>
        <v>0</v>
      </c>
    </row>
    <row r="129" spans="1:5" x14ac:dyDescent="0.3">
      <c r="A129" s="2" t="s">
        <v>99</v>
      </c>
      <c r="B129" s="28">
        <v>2000</v>
      </c>
      <c r="C129" s="28">
        <v>2000</v>
      </c>
      <c r="D129" s="26">
        <f t="shared" si="23"/>
        <v>0</v>
      </c>
      <c r="E129" s="46">
        <f t="shared" si="24"/>
        <v>0</v>
      </c>
    </row>
    <row r="130" spans="1:5" ht="15" thickBot="1" x14ac:dyDescent="0.35">
      <c r="A130" s="4" t="s">
        <v>100</v>
      </c>
      <c r="B130" s="28">
        <v>1000</v>
      </c>
      <c r="C130" s="28">
        <v>1500</v>
      </c>
      <c r="D130" s="26">
        <f t="shared" si="23"/>
        <v>-500</v>
      </c>
      <c r="E130" s="46">
        <f t="shared" si="24"/>
        <v>-0.33333333333333331</v>
      </c>
    </row>
    <row r="131" spans="1:5" x14ac:dyDescent="0.3">
      <c r="A131" s="5" t="s">
        <v>101</v>
      </c>
      <c r="B131" s="29">
        <f>SUM(B121:B130)</f>
        <v>72000</v>
      </c>
      <c r="C131" s="29">
        <f>SUM(C121:C130)</f>
        <v>79500</v>
      </c>
      <c r="D131" s="29">
        <f>B131-C131</f>
        <v>-7500</v>
      </c>
      <c r="E131" s="47">
        <f>(B131-C131)/C131</f>
        <v>-9.4339622641509441E-2</v>
      </c>
    </row>
    <row r="132" spans="1:5" ht="15" thickBot="1" x14ac:dyDescent="0.35">
      <c r="A132" s="15"/>
      <c r="B132" s="30"/>
      <c r="C132" s="30"/>
      <c r="D132" s="30"/>
      <c r="E132" s="48"/>
    </row>
    <row r="133" spans="1:5" ht="15" thickBot="1" x14ac:dyDescent="0.35">
      <c r="A133" s="12" t="s">
        <v>547</v>
      </c>
      <c r="B133" s="31">
        <f>SUM(B131,B118,B110,B106,B102,B91,B81,B70,B59,B48,B37,B26,B15)</f>
        <v>1482799</v>
      </c>
      <c r="C133" s="31">
        <f>SUM(C131,C118,C110,C106,C102,C91,C81,C70,C59,C48,C37,C26,C15)</f>
        <v>1625934</v>
      </c>
      <c r="D133" s="31">
        <f>B133-C133</f>
        <v>-143135</v>
      </c>
      <c r="E133" s="49">
        <f>(B133-C133)/C133</f>
        <v>-8.8032478563090502E-2</v>
      </c>
    </row>
    <row r="134" spans="1:5" ht="15" thickBot="1" x14ac:dyDescent="0.35">
      <c r="A134" s="13"/>
      <c r="B134" s="32"/>
      <c r="C134" s="32"/>
      <c r="D134" s="32"/>
      <c r="E134" s="50"/>
    </row>
    <row r="135" spans="1:5" x14ac:dyDescent="0.3">
      <c r="A135" s="10" t="s">
        <v>504</v>
      </c>
      <c r="B135" s="63"/>
      <c r="C135" s="63"/>
      <c r="D135" s="63"/>
      <c r="E135" s="63"/>
    </row>
    <row r="136" spans="1:5" x14ac:dyDescent="0.3">
      <c r="A136" s="5" t="s">
        <v>102</v>
      </c>
      <c r="B136" s="26"/>
      <c r="C136" s="26"/>
      <c r="D136" s="26"/>
      <c r="E136" s="46"/>
    </row>
    <row r="137" spans="1:5" x14ac:dyDescent="0.3">
      <c r="A137" s="2" t="s">
        <v>103</v>
      </c>
      <c r="B137" s="28">
        <v>1000</v>
      </c>
      <c r="C137" s="28">
        <v>1000</v>
      </c>
      <c r="D137" s="26">
        <f t="shared" ref="D137:D138" si="25">B137-C137</f>
        <v>0</v>
      </c>
      <c r="E137" s="46">
        <f t="shared" ref="E137:E138" si="26">D137/C137</f>
        <v>0</v>
      </c>
    </row>
    <row r="138" spans="1:5" ht="15" thickBot="1" x14ac:dyDescent="0.35">
      <c r="A138" s="4" t="s">
        <v>104</v>
      </c>
      <c r="B138" s="28">
        <v>500</v>
      </c>
      <c r="C138" s="28">
        <v>500</v>
      </c>
      <c r="D138" s="26">
        <f t="shared" si="25"/>
        <v>0</v>
      </c>
      <c r="E138" s="46">
        <f t="shared" si="26"/>
        <v>0</v>
      </c>
    </row>
    <row r="139" spans="1:5" x14ac:dyDescent="0.3">
      <c r="A139" s="5" t="s">
        <v>105</v>
      </c>
      <c r="B139" s="29">
        <f>SUM(B137:B138)</f>
        <v>1500</v>
      </c>
      <c r="C139" s="29">
        <f>SUM(C137:C138)</f>
        <v>1500</v>
      </c>
      <c r="D139" s="29">
        <f>B139-C139</f>
        <v>0</v>
      </c>
      <c r="E139" s="47">
        <f>(B139-C139)/C139</f>
        <v>0</v>
      </c>
    </row>
    <row r="140" spans="1:5" x14ac:dyDescent="0.3">
      <c r="A140" s="11"/>
      <c r="B140" s="30"/>
      <c r="C140" s="30"/>
      <c r="D140" s="30"/>
      <c r="E140" s="48"/>
    </row>
    <row r="141" spans="1:5" x14ac:dyDescent="0.3">
      <c r="A141" s="5" t="s">
        <v>106</v>
      </c>
      <c r="B141" s="26"/>
      <c r="C141" s="26"/>
      <c r="D141" s="26"/>
      <c r="E141" s="46"/>
    </row>
    <row r="142" spans="1:5" x14ac:dyDescent="0.3">
      <c r="A142" s="2" t="s">
        <v>107</v>
      </c>
      <c r="B142" s="28">
        <v>75000</v>
      </c>
      <c r="C142" s="28">
        <v>100000</v>
      </c>
      <c r="D142" s="26">
        <f t="shared" ref="D142:D143" si="27">B142-C142</f>
        <v>-25000</v>
      </c>
      <c r="E142" s="46">
        <f t="shared" ref="E142:E143" si="28">D142/C142</f>
        <v>-0.25</v>
      </c>
    </row>
    <row r="143" spans="1:5" ht="15" thickBot="1" x14ac:dyDescent="0.35">
      <c r="A143" s="4" t="s">
        <v>108</v>
      </c>
      <c r="B143" s="28">
        <v>20000</v>
      </c>
      <c r="C143" s="28">
        <v>20000</v>
      </c>
      <c r="D143" s="26">
        <f t="shared" si="27"/>
        <v>0</v>
      </c>
      <c r="E143" s="46">
        <f t="shared" si="28"/>
        <v>0</v>
      </c>
    </row>
    <row r="144" spans="1:5" x14ac:dyDescent="0.3">
      <c r="A144" s="5" t="s">
        <v>109</v>
      </c>
      <c r="B144" s="29">
        <f>SUM(B142:B143)</f>
        <v>95000</v>
      </c>
      <c r="C144" s="29">
        <f>SUM(C142:C143)</f>
        <v>120000</v>
      </c>
      <c r="D144" s="29">
        <f>B144-C144</f>
        <v>-25000</v>
      </c>
      <c r="E144" s="47">
        <f>(B144-C144)/C144</f>
        <v>-0.20833333333333334</v>
      </c>
    </row>
    <row r="145" spans="1:5" ht="15" thickBot="1" x14ac:dyDescent="0.35">
      <c r="A145" s="15"/>
      <c r="B145" s="30"/>
      <c r="C145" s="30"/>
      <c r="D145" s="30"/>
      <c r="E145" s="48"/>
    </row>
    <row r="146" spans="1:5" ht="15" thickBot="1" x14ac:dyDescent="0.35">
      <c r="A146" s="12" t="s">
        <v>548</v>
      </c>
      <c r="B146" s="31">
        <f>SUM(B144,B139)</f>
        <v>96500</v>
      </c>
      <c r="C146" s="31">
        <f>SUM(C144,C139)</f>
        <v>121500</v>
      </c>
      <c r="D146" s="31">
        <f>B146-C146</f>
        <v>-25000</v>
      </c>
      <c r="E146" s="49">
        <f>(B146-C146)/C146</f>
        <v>-0.20576131687242799</v>
      </c>
    </row>
    <row r="147" spans="1:5" ht="15" thickBot="1" x14ac:dyDescent="0.35">
      <c r="A147" s="13"/>
      <c r="B147" s="33"/>
      <c r="C147" s="33"/>
      <c r="D147" s="33"/>
      <c r="E147" s="51"/>
    </row>
    <row r="148" spans="1:5" x14ac:dyDescent="0.3">
      <c r="A148" s="10" t="s">
        <v>505</v>
      </c>
      <c r="B148" s="63"/>
      <c r="C148" s="63"/>
      <c r="D148" s="63"/>
      <c r="E148" s="63"/>
    </row>
    <row r="149" spans="1:5" ht="15" thickBot="1" x14ac:dyDescent="0.35">
      <c r="A149" s="4" t="s">
        <v>110</v>
      </c>
      <c r="B149" s="60">
        <v>0</v>
      </c>
      <c r="C149" s="60">
        <v>100000</v>
      </c>
      <c r="D149" s="25">
        <f t="shared" ref="D149" si="29">B149-C149</f>
        <v>-100000</v>
      </c>
      <c r="E149" s="45">
        <f t="shared" ref="E149" si="30">D149/C149</f>
        <v>-1</v>
      </c>
    </row>
    <row r="150" spans="1:5" ht="15" thickBot="1" x14ac:dyDescent="0.35">
      <c r="A150" s="12" t="s">
        <v>549</v>
      </c>
      <c r="B150" s="34">
        <f>SUM(B149:B149)</f>
        <v>0</v>
      </c>
      <c r="C150" s="34">
        <f>SUM(C149:C149)</f>
        <v>100000</v>
      </c>
      <c r="D150" s="34">
        <f>B150-C150</f>
        <v>-100000</v>
      </c>
      <c r="E150" s="52">
        <f>(B150-C150)/C150</f>
        <v>-1</v>
      </c>
    </row>
    <row r="151" spans="1:5" x14ac:dyDescent="0.3">
      <c r="A151" s="11"/>
      <c r="B151" s="30"/>
      <c r="C151" s="30"/>
      <c r="D151" s="30"/>
      <c r="E151" s="48"/>
    </row>
    <row r="152" spans="1:5" x14ac:dyDescent="0.3">
      <c r="A152" s="10" t="s">
        <v>550</v>
      </c>
      <c r="B152" s="26"/>
      <c r="C152" s="26"/>
      <c r="D152" s="26"/>
      <c r="E152" s="46"/>
    </row>
    <row r="153" spans="1:5" ht="15" thickBot="1" x14ac:dyDescent="0.35">
      <c r="A153" s="4" t="s">
        <v>111</v>
      </c>
      <c r="B153" s="60">
        <v>6720</v>
      </c>
      <c r="C153" s="60">
        <v>6720</v>
      </c>
      <c r="D153" s="25">
        <f t="shared" ref="D153" si="31">B153-C153</f>
        <v>0</v>
      </c>
      <c r="E153" s="45">
        <f t="shared" ref="E153" si="32">D153/C153</f>
        <v>0</v>
      </c>
    </row>
    <row r="154" spans="1:5" ht="15" thickBot="1" x14ac:dyDescent="0.35">
      <c r="A154" s="12" t="s">
        <v>551</v>
      </c>
      <c r="B154" s="34">
        <f>SUM(B153:B153)</f>
        <v>6720</v>
      </c>
      <c r="C154" s="34">
        <f>SUM(C153:C153)</f>
        <v>6720</v>
      </c>
      <c r="D154" s="34">
        <f>B154-C154</f>
        <v>0</v>
      </c>
      <c r="E154" s="52">
        <f>(B154-C154)/C154</f>
        <v>0</v>
      </c>
    </row>
    <row r="155" spans="1:5" ht="15" thickBot="1" x14ac:dyDescent="0.35">
      <c r="A155" s="15"/>
      <c r="B155" s="25"/>
      <c r="C155" s="25"/>
      <c r="D155" s="25"/>
      <c r="E155" s="45"/>
    </row>
    <row r="156" spans="1:5" x14ac:dyDescent="0.3">
      <c r="A156" s="10" t="s">
        <v>506</v>
      </c>
      <c r="B156" s="26"/>
      <c r="C156" s="26"/>
      <c r="D156" s="26"/>
      <c r="E156" s="46"/>
    </row>
    <row r="157" spans="1:5" x14ac:dyDescent="0.3">
      <c r="A157" s="5" t="s">
        <v>112</v>
      </c>
      <c r="B157" s="26"/>
      <c r="C157" s="26"/>
      <c r="D157" s="26"/>
      <c r="E157" s="46"/>
    </row>
    <row r="158" spans="1:5" ht="15" thickBot="1" x14ac:dyDescent="0.35">
      <c r="A158" s="4" t="s">
        <v>113</v>
      </c>
      <c r="B158" s="60">
        <v>300000</v>
      </c>
      <c r="C158" s="60">
        <v>330000</v>
      </c>
      <c r="D158" s="25">
        <f t="shared" ref="D158" si="33">B158-C158</f>
        <v>-30000</v>
      </c>
      <c r="E158" s="45">
        <f t="shared" ref="E158" si="34">D158/C158</f>
        <v>-9.0909090909090912E-2</v>
      </c>
    </row>
    <row r="159" spans="1:5" x14ac:dyDescent="0.3">
      <c r="A159" s="5" t="s">
        <v>114</v>
      </c>
      <c r="B159" s="30">
        <f>SUM(B158:B158)</f>
        <v>300000</v>
      </c>
      <c r="C159" s="30">
        <f>SUM(C158:C158)</f>
        <v>330000</v>
      </c>
      <c r="D159" s="30">
        <f>B159-C159</f>
        <v>-30000</v>
      </c>
      <c r="E159" s="48">
        <f>(B159-C159)/C159</f>
        <v>-9.0909090909090912E-2</v>
      </c>
    </row>
    <row r="160" spans="1:5" x14ac:dyDescent="0.3">
      <c r="A160" s="5"/>
      <c r="B160" s="30"/>
      <c r="C160" s="30"/>
      <c r="D160" s="30"/>
      <c r="E160" s="48"/>
    </row>
    <row r="161" spans="1:5" ht="15" thickBot="1" x14ac:dyDescent="0.35">
      <c r="A161" s="4" t="s">
        <v>498</v>
      </c>
      <c r="B161" s="30"/>
      <c r="C161" s="30"/>
      <c r="D161" s="30"/>
      <c r="E161" s="48"/>
    </row>
    <row r="162" spans="1:5" ht="15" thickBot="1" x14ac:dyDescent="0.35">
      <c r="A162" s="12" t="s">
        <v>552</v>
      </c>
      <c r="B162" s="31">
        <f>B159+B161</f>
        <v>300000</v>
      </c>
      <c r="C162" s="31">
        <f>C159+C161</f>
        <v>330000</v>
      </c>
      <c r="D162" s="31">
        <f>B162-C162</f>
        <v>-30000</v>
      </c>
      <c r="E162" s="49">
        <f>(B162-C162)/C162</f>
        <v>-9.0909090909090912E-2</v>
      </c>
    </row>
    <row r="163" spans="1:5" ht="15" thickBot="1" x14ac:dyDescent="0.35">
      <c r="A163" s="15"/>
      <c r="B163" s="34"/>
      <c r="C163" s="34"/>
      <c r="D163" s="34"/>
      <c r="E163" s="52"/>
    </row>
    <row r="164" spans="1:5" x14ac:dyDescent="0.3">
      <c r="A164" s="10" t="s">
        <v>507</v>
      </c>
      <c r="B164" s="35"/>
      <c r="C164" s="35"/>
      <c r="D164" s="26"/>
      <c r="E164" s="46"/>
    </row>
    <row r="165" spans="1:5" x14ac:dyDescent="0.3">
      <c r="A165" s="5" t="s">
        <v>115</v>
      </c>
      <c r="B165" s="26"/>
      <c r="C165" s="26"/>
      <c r="D165" s="26"/>
      <c r="E165" s="46"/>
    </row>
    <row r="166" spans="1:5" x14ac:dyDescent="0.3">
      <c r="A166" s="2" t="s">
        <v>116</v>
      </c>
      <c r="B166" s="28">
        <v>500</v>
      </c>
      <c r="C166" s="28">
        <v>1000</v>
      </c>
      <c r="D166" s="26">
        <f t="shared" ref="D166:D169" si="35">B166-C166</f>
        <v>-500</v>
      </c>
      <c r="E166" s="46">
        <f t="shared" ref="E166:E169" si="36">D166/C166</f>
        <v>-0.5</v>
      </c>
    </row>
    <row r="167" spans="1:5" x14ac:dyDescent="0.3">
      <c r="A167" s="2" t="s">
        <v>117</v>
      </c>
      <c r="B167" s="28">
        <v>6500</v>
      </c>
      <c r="C167" s="28">
        <v>7000</v>
      </c>
      <c r="D167" s="26">
        <f t="shared" si="35"/>
        <v>-500</v>
      </c>
      <c r="E167" s="46">
        <f t="shared" si="36"/>
        <v>-7.1428571428571425E-2</v>
      </c>
    </row>
    <row r="168" spans="1:5" x14ac:dyDescent="0.3">
      <c r="A168" s="2" t="s">
        <v>118</v>
      </c>
      <c r="B168" s="28">
        <v>4000</v>
      </c>
      <c r="C168" s="28">
        <v>4000</v>
      </c>
      <c r="D168" s="26">
        <f t="shared" si="35"/>
        <v>0</v>
      </c>
      <c r="E168" s="46">
        <f t="shared" si="36"/>
        <v>0</v>
      </c>
    </row>
    <row r="169" spans="1:5" ht="15" thickBot="1" x14ac:dyDescent="0.35">
      <c r="A169" s="4" t="s">
        <v>119</v>
      </c>
      <c r="B169" s="60">
        <v>6400</v>
      </c>
      <c r="C169" s="60">
        <v>6400</v>
      </c>
      <c r="D169" s="25">
        <f t="shared" si="35"/>
        <v>0</v>
      </c>
      <c r="E169" s="45">
        <f t="shared" si="36"/>
        <v>0</v>
      </c>
    </row>
    <row r="170" spans="1:5" ht="15" thickBot="1" x14ac:dyDescent="0.35">
      <c r="A170" s="12" t="s">
        <v>553</v>
      </c>
      <c r="B170" s="34">
        <f>SUM(B166:B169)</f>
        <v>17400</v>
      </c>
      <c r="C170" s="34">
        <f>SUM(C166:C169)</f>
        <v>18400</v>
      </c>
      <c r="D170" s="34">
        <f>B170-C170</f>
        <v>-1000</v>
      </c>
      <c r="E170" s="52">
        <f>(B170-C170)/C170</f>
        <v>-5.434782608695652E-2</v>
      </c>
    </row>
    <row r="171" spans="1:5" ht="15" thickBot="1" x14ac:dyDescent="0.35">
      <c r="A171" s="12"/>
      <c r="B171" s="34"/>
      <c r="C171" s="34"/>
      <c r="D171" s="34"/>
      <c r="E171" s="52"/>
    </row>
    <row r="172" spans="1:5" x14ac:dyDescent="0.3">
      <c r="A172" s="10" t="s">
        <v>508</v>
      </c>
      <c r="B172" s="26"/>
      <c r="C172" s="26"/>
      <c r="D172" s="26"/>
      <c r="E172" s="46"/>
    </row>
    <row r="173" spans="1:5" x14ac:dyDescent="0.3">
      <c r="A173" s="5" t="s">
        <v>102</v>
      </c>
      <c r="B173" s="26"/>
      <c r="C173" s="26"/>
      <c r="D173" s="26"/>
      <c r="E173" s="46"/>
    </row>
    <row r="174" spans="1:5" x14ac:dyDescent="0.3">
      <c r="A174" s="2" t="s">
        <v>121</v>
      </c>
      <c r="B174" s="28">
        <v>34000</v>
      </c>
      <c r="C174" s="28">
        <v>39000</v>
      </c>
      <c r="D174" s="26">
        <f t="shared" ref="D174:D177" si="37">B174-C174</f>
        <v>-5000</v>
      </c>
      <c r="E174" s="46">
        <f t="shared" ref="E174:E177" si="38">D174/C174</f>
        <v>-0.12820512820512819</v>
      </c>
    </row>
    <row r="175" spans="1:5" x14ac:dyDescent="0.3">
      <c r="A175" s="2" t="s">
        <v>122</v>
      </c>
      <c r="B175" s="28">
        <v>3000</v>
      </c>
      <c r="C175" s="28">
        <v>5000</v>
      </c>
      <c r="D175" s="26">
        <f t="shared" si="37"/>
        <v>-2000</v>
      </c>
      <c r="E175" s="46">
        <f t="shared" si="38"/>
        <v>-0.4</v>
      </c>
    </row>
    <row r="176" spans="1:5" x14ac:dyDescent="0.3">
      <c r="A176" s="2" t="s">
        <v>123</v>
      </c>
      <c r="B176" s="28">
        <v>2500</v>
      </c>
      <c r="C176" s="28">
        <v>3000</v>
      </c>
      <c r="D176" s="26">
        <f t="shared" si="37"/>
        <v>-500</v>
      </c>
      <c r="E176" s="46">
        <f t="shared" si="38"/>
        <v>-0.16666666666666666</v>
      </c>
    </row>
    <row r="177" spans="1:5" ht="15" thickBot="1" x14ac:dyDescent="0.35">
      <c r="A177" s="4" t="s">
        <v>124</v>
      </c>
      <c r="B177" s="60">
        <v>1000</v>
      </c>
      <c r="C177" s="60">
        <v>1000</v>
      </c>
      <c r="D177" s="25">
        <f t="shared" si="37"/>
        <v>0</v>
      </c>
      <c r="E177" s="45">
        <f t="shared" si="38"/>
        <v>0</v>
      </c>
    </row>
    <row r="178" spans="1:5" x14ac:dyDescent="0.3">
      <c r="A178" s="5" t="s">
        <v>105</v>
      </c>
      <c r="B178" s="30">
        <f>SUM(B174:B177)</f>
        <v>40500</v>
      </c>
      <c r="C178" s="30">
        <f>SUM(C174:C177)</f>
        <v>48000</v>
      </c>
      <c r="D178" s="30">
        <f>B178-C178</f>
        <v>-7500</v>
      </c>
      <c r="E178" s="48">
        <f>(B178-C178)/C178</f>
        <v>-0.15625</v>
      </c>
    </row>
    <row r="179" spans="1:5" x14ac:dyDescent="0.3">
      <c r="A179" s="11"/>
      <c r="B179" s="30"/>
      <c r="C179" s="30"/>
      <c r="D179" s="30"/>
      <c r="E179" s="48"/>
    </row>
    <row r="180" spans="1:5" x14ac:dyDescent="0.3">
      <c r="A180" s="5" t="s">
        <v>125</v>
      </c>
      <c r="B180" s="26"/>
      <c r="C180" s="26"/>
      <c r="D180" s="26"/>
      <c r="E180" s="46"/>
    </row>
    <row r="181" spans="1:5" x14ac:dyDescent="0.3">
      <c r="A181" s="2" t="s">
        <v>126</v>
      </c>
      <c r="B181" s="28">
        <v>1000</v>
      </c>
      <c r="C181" s="28">
        <v>1000</v>
      </c>
      <c r="D181" s="26">
        <f t="shared" ref="D181:D186" si="39">B181-C181</f>
        <v>0</v>
      </c>
      <c r="E181" s="46">
        <f t="shared" ref="E181:E186" si="40">D181/C181</f>
        <v>0</v>
      </c>
    </row>
    <row r="182" spans="1:5" x14ac:dyDescent="0.3">
      <c r="A182" s="2" t="s">
        <v>127</v>
      </c>
      <c r="B182" s="28">
        <v>5500</v>
      </c>
      <c r="C182" s="28">
        <v>5500</v>
      </c>
      <c r="D182" s="26">
        <f t="shared" si="39"/>
        <v>0</v>
      </c>
      <c r="E182" s="46">
        <f t="shared" si="40"/>
        <v>0</v>
      </c>
    </row>
    <row r="183" spans="1:5" x14ac:dyDescent="0.3">
      <c r="A183" s="2" t="s">
        <v>128</v>
      </c>
      <c r="B183" s="28">
        <v>13000</v>
      </c>
      <c r="C183" s="28">
        <v>13000</v>
      </c>
      <c r="D183" s="26">
        <f t="shared" si="39"/>
        <v>0</v>
      </c>
      <c r="E183" s="46">
        <f t="shared" si="40"/>
        <v>0</v>
      </c>
    </row>
    <row r="184" spans="1:5" x14ac:dyDescent="0.3">
      <c r="A184" s="2" t="s">
        <v>129</v>
      </c>
      <c r="B184" s="28">
        <v>15000</v>
      </c>
      <c r="C184" s="28">
        <v>15000</v>
      </c>
      <c r="D184" s="26">
        <f t="shared" si="39"/>
        <v>0</v>
      </c>
      <c r="E184" s="46">
        <f t="shared" si="40"/>
        <v>0</v>
      </c>
    </row>
    <row r="185" spans="1:5" x14ac:dyDescent="0.3">
      <c r="A185" s="2" t="s">
        <v>130</v>
      </c>
      <c r="B185" s="28">
        <v>3400</v>
      </c>
      <c r="C185" s="28">
        <v>3400</v>
      </c>
      <c r="D185" s="26">
        <f t="shared" si="39"/>
        <v>0</v>
      </c>
      <c r="E185" s="46">
        <f t="shared" si="40"/>
        <v>0</v>
      </c>
    </row>
    <row r="186" spans="1:5" ht="15" thickBot="1" x14ac:dyDescent="0.35">
      <c r="A186" s="4" t="s">
        <v>131</v>
      </c>
      <c r="B186" s="28">
        <v>12500</v>
      </c>
      <c r="C186" s="28">
        <v>12500</v>
      </c>
      <c r="D186" s="26">
        <f t="shared" si="39"/>
        <v>0</v>
      </c>
      <c r="E186" s="46">
        <f t="shared" si="40"/>
        <v>0</v>
      </c>
    </row>
    <row r="187" spans="1:5" x14ac:dyDescent="0.3">
      <c r="A187" s="5" t="s">
        <v>132</v>
      </c>
      <c r="B187" s="29">
        <f>SUM(B181:B186)</f>
        <v>50400</v>
      </c>
      <c r="C187" s="29">
        <f>SUM(C181:C186)</f>
        <v>50400</v>
      </c>
      <c r="D187" s="29">
        <f>B187-C187</f>
        <v>0</v>
      </c>
      <c r="E187" s="47">
        <f>(B187-C187)/C187</f>
        <v>0</v>
      </c>
    </row>
    <row r="188" spans="1:5" x14ac:dyDescent="0.3">
      <c r="A188" s="11"/>
      <c r="B188" s="30"/>
      <c r="C188" s="30"/>
      <c r="D188" s="30"/>
      <c r="E188" s="48"/>
    </row>
    <row r="189" spans="1:5" x14ac:dyDescent="0.3">
      <c r="A189" s="5" t="s">
        <v>133</v>
      </c>
      <c r="B189" s="26"/>
      <c r="C189" s="26"/>
      <c r="D189" s="26"/>
      <c r="E189" s="46"/>
    </row>
    <row r="190" spans="1:5" ht="15" thickBot="1" x14ac:dyDescent="0.35">
      <c r="A190" s="4" t="s">
        <v>134</v>
      </c>
      <c r="B190" s="28">
        <v>41000</v>
      </c>
      <c r="C190" s="28">
        <v>41000</v>
      </c>
      <c r="D190" s="26">
        <f t="shared" ref="D190" si="41">B190-C190</f>
        <v>0</v>
      </c>
      <c r="E190" s="46">
        <f t="shared" ref="E190" si="42">D190/C190</f>
        <v>0</v>
      </c>
    </row>
    <row r="191" spans="1:5" x14ac:dyDescent="0.3">
      <c r="A191" s="5" t="s">
        <v>135</v>
      </c>
      <c r="B191" s="29">
        <f>SUM(B190)</f>
        <v>41000</v>
      </c>
      <c r="C191" s="29">
        <f>SUM(C190)</f>
        <v>41000</v>
      </c>
      <c r="D191" s="29">
        <f>B191-C191</f>
        <v>0</v>
      </c>
      <c r="E191" s="47">
        <f>(B191-C191)/C191</f>
        <v>0</v>
      </c>
    </row>
    <row r="192" spans="1:5" x14ac:dyDescent="0.3">
      <c r="A192" s="11"/>
      <c r="B192" s="30"/>
      <c r="C192" s="30"/>
      <c r="D192" s="30"/>
      <c r="E192" s="48"/>
    </row>
    <row r="193" spans="1:5" x14ac:dyDescent="0.3">
      <c r="A193" s="5" t="s">
        <v>136</v>
      </c>
      <c r="B193" s="26"/>
      <c r="C193" s="26"/>
      <c r="D193" s="26"/>
      <c r="E193" s="46"/>
    </row>
    <row r="194" spans="1:5" ht="15" thickBot="1" x14ac:dyDescent="0.35">
      <c r="A194" s="4" t="s">
        <v>137</v>
      </c>
      <c r="B194" s="28">
        <v>32000</v>
      </c>
      <c r="C194" s="28">
        <v>32000</v>
      </c>
      <c r="D194" s="26">
        <f t="shared" ref="D194" si="43">B194-C194</f>
        <v>0</v>
      </c>
      <c r="E194" s="46">
        <f t="shared" ref="E194" si="44">D194/C194</f>
        <v>0</v>
      </c>
    </row>
    <row r="195" spans="1:5" x14ac:dyDescent="0.3">
      <c r="A195" s="5" t="s">
        <v>138</v>
      </c>
      <c r="B195" s="29">
        <f>SUM(B194)</f>
        <v>32000</v>
      </c>
      <c r="C195" s="29">
        <f>SUM(C194)</f>
        <v>32000</v>
      </c>
      <c r="D195" s="29">
        <f>B195-C195</f>
        <v>0</v>
      </c>
      <c r="E195" s="47">
        <f>(B195-C195)/C195</f>
        <v>0</v>
      </c>
    </row>
    <row r="196" spans="1:5" x14ac:dyDescent="0.3">
      <c r="A196" s="11"/>
      <c r="B196" s="30"/>
      <c r="C196" s="30"/>
      <c r="D196" s="30"/>
      <c r="E196" s="48"/>
    </row>
    <row r="197" spans="1:5" x14ac:dyDescent="0.3">
      <c r="A197" s="5" t="s">
        <v>139</v>
      </c>
      <c r="B197" s="26"/>
      <c r="C197" s="26"/>
      <c r="D197" s="26"/>
      <c r="E197" s="46"/>
    </row>
    <row r="198" spans="1:5" ht="15" thickBot="1" x14ac:dyDescent="0.35">
      <c r="A198" s="4" t="s">
        <v>140</v>
      </c>
      <c r="B198" s="28">
        <v>3000</v>
      </c>
      <c r="C198" s="28">
        <v>3000</v>
      </c>
      <c r="D198" s="26">
        <f t="shared" ref="D198" si="45">B198-C198</f>
        <v>0</v>
      </c>
      <c r="E198" s="46">
        <f t="shared" ref="E198" si="46">D198/C198</f>
        <v>0</v>
      </c>
    </row>
    <row r="199" spans="1:5" x14ac:dyDescent="0.3">
      <c r="A199" s="5" t="s">
        <v>141</v>
      </c>
      <c r="B199" s="29">
        <f>SUM(B198)</f>
        <v>3000</v>
      </c>
      <c r="C199" s="29">
        <f>SUM(C198)</f>
        <v>3000</v>
      </c>
      <c r="D199" s="29">
        <f>B199-C199</f>
        <v>0</v>
      </c>
      <c r="E199" s="47">
        <f>(B199-C199)/C199</f>
        <v>0</v>
      </c>
    </row>
    <row r="200" spans="1:5" x14ac:dyDescent="0.3">
      <c r="A200" s="11"/>
      <c r="B200" s="30"/>
      <c r="C200" s="30"/>
      <c r="D200" s="30"/>
      <c r="E200" s="48"/>
    </row>
    <row r="201" spans="1:5" x14ac:dyDescent="0.3">
      <c r="A201" s="5" t="s">
        <v>142</v>
      </c>
      <c r="B201" s="26"/>
      <c r="C201" s="26"/>
      <c r="D201" s="26"/>
      <c r="E201" s="46"/>
    </row>
    <row r="202" spans="1:5" x14ac:dyDescent="0.3">
      <c r="A202" s="2" t="s">
        <v>143</v>
      </c>
      <c r="B202" s="28">
        <v>3000</v>
      </c>
      <c r="C202" s="28">
        <v>3000</v>
      </c>
      <c r="D202" s="26">
        <f t="shared" ref="D202:D205" si="47">B202-C202</f>
        <v>0</v>
      </c>
      <c r="E202" s="46">
        <f t="shared" ref="E202:E205" si="48">D202/C202</f>
        <v>0</v>
      </c>
    </row>
    <row r="203" spans="1:5" x14ac:dyDescent="0.3">
      <c r="A203" s="2" t="s">
        <v>144</v>
      </c>
      <c r="B203" s="28">
        <v>1800</v>
      </c>
      <c r="C203" s="28">
        <v>1800</v>
      </c>
      <c r="D203" s="26">
        <f t="shared" si="47"/>
        <v>0</v>
      </c>
      <c r="E203" s="46">
        <f t="shared" si="48"/>
        <v>0</v>
      </c>
    </row>
    <row r="204" spans="1:5" x14ac:dyDescent="0.3">
      <c r="A204" s="2" t="s">
        <v>145</v>
      </c>
      <c r="B204" s="28">
        <v>2000</v>
      </c>
      <c r="C204" s="28">
        <v>2000</v>
      </c>
      <c r="D204" s="26">
        <f t="shared" si="47"/>
        <v>0</v>
      </c>
      <c r="E204" s="46">
        <f t="shared" si="48"/>
        <v>0</v>
      </c>
    </row>
    <row r="205" spans="1:5" ht="15" thickBot="1" x14ac:dyDescent="0.35">
      <c r="A205" s="4" t="s">
        <v>146</v>
      </c>
      <c r="B205" s="28">
        <v>1000</v>
      </c>
      <c r="C205" s="28">
        <v>3200</v>
      </c>
      <c r="D205" s="26">
        <f t="shared" si="47"/>
        <v>-2200</v>
      </c>
      <c r="E205" s="46">
        <f t="shared" si="48"/>
        <v>-0.6875</v>
      </c>
    </row>
    <row r="206" spans="1:5" x14ac:dyDescent="0.3">
      <c r="A206" s="5" t="s">
        <v>147</v>
      </c>
      <c r="B206" s="29">
        <f>SUM(B202:B205)</f>
        <v>7800</v>
      </c>
      <c r="C206" s="29">
        <f>SUM(C202:C205)</f>
        <v>10000</v>
      </c>
      <c r="D206" s="29">
        <f>B206-C206</f>
        <v>-2200</v>
      </c>
      <c r="E206" s="47">
        <f>(B206-C206)/C206</f>
        <v>-0.22</v>
      </c>
    </row>
    <row r="207" spans="1:5" ht="15" thickBot="1" x14ac:dyDescent="0.35">
      <c r="A207" s="15"/>
      <c r="B207" s="30"/>
      <c r="C207" s="30"/>
      <c r="D207" s="30"/>
      <c r="E207" s="48"/>
    </row>
    <row r="208" spans="1:5" ht="15" thickBot="1" x14ac:dyDescent="0.35">
      <c r="A208" s="12" t="s">
        <v>554</v>
      </c>
      <c r="B208" s="31">
        <f>SUM(B206,B199,B195,B191,B187,B178)</f>
        <v>174700</v>
      </c>
      <c r="C208" s="31">
        <f>SUM(C206,C199,C195,C191,C187,C178)</f>
        <v>184400</v>
      </c>
      <c r="D208" s="31">
        <f>B208-C208</f>
        <v>-9700</v>
      </c>
      <c r="E208" s="49">
        <f>(B208-C208)/C208</f>
        <v>-5.2603036876355751E-2</v>
      </c>
    </row>
    <row r="209" spans="1:5" ht="15" thickBot="1" x14ac:dyDescent="0.35">
      <c r="A209" s="13"/>
      <c r="B209" s="32"/>
      <c r="C209" s="32"/>
      <c r="D209" s="32"/>
      <c r="E209" s="50"/>
    </row>
    <row r="210" spans="1:5" x14ac:dyDescent="0.3">
      <c r="A210" s="10" t="s">
        <v>509</v>
      </c>
      <c r="B210" s="26"/>
      <c r="C210" s="26"/>
      <c r="D210" s="26"/>
      <c r="E210" s="46"/>
    </row>
    <row r="211" spans="1:5" x14ac:dyDescent="0.3">
      <c r="A211" s="5" t="s">
        <v>148</v>
      </c>
      <c r="B211" s="26"/>
      <c r="C211" s="26"/>
      <c r="D211" s="26"/>
      <c r="E211" s="46"/>
    </row>
    <row r="212" spans="1:5" x14ac:dyDescent="0.3">
      <c r="A212" s="2" t="s">
        <v>149</v>
      </c>
      <c r="B212" s="28">
        <v>650</v>
      </c>
      <c r="C212" s="28">
        <v>1000</v>
      </c>
      <c r="D212" s="26">
        <f t="shared" ref="D212:D213" si="49">B212-C212</f>
        <v>-350</v>
      </c>
      <c r="E212" s="46">
        <f t="shared" ref="E212:E213" si="50">D212/C212</f>
        <v>-0.35</v>
      </c>
    </row>
    <row r="213" spans="1:5" ht="15" thickBot="1" x14ac:dyDescent="0.35">
      <c r="A213" s="4" t="s">
        <v>150</v>
      </c>
      <c r="B213" s="28">
        <v>1500</v>
      </c>
      <c r="C213" s="28">
        <v>1500</v>
      </c>
      <c r="D213" s="26">
        <f t="shared" si="49"/>
        <v>0</v>
      </c>
      <c r="E213" s="46">
        <f t="shared" si="50"/>
        <v>0</v>
      </c>
    </row>
    <row r="214" spans="1:5" x14ac:dyDescent="0.3">
      <c r="A214" s="5" t="s">
        <v>151</v>
      </c>
      <c r="B214" s="29">
        <f>SUM(B212:B213)</f>
        <v>2150</v>
      </c>
      <c r="C214" s="29">
        <f>SUM(C212:C213)</f>
        <v>2500</v>
      </c>
      <c r="D214" s="29">
        <f>B214-C214</f>
        <v>-350</v>
      </c>
      <c r="E214" s="47">
        <f>(B214-C214)/C214</f>
        <v>-0.14000000000000001</v>
      </c>
    </row>
    <row r="215" spans="1:5" x14ac:dyDescent="0.3">
      <c r="A215" s="11"/>
      <c r="B215" s="30"/>
      <c r="C215" s="30"/>
      <c r="D215" s="30"/>
      <c r="E215" s="48"/>
    </row>
    <row r="216" spans="1:5" x14ac:dyDescent="0.3">
      <c r="A216" s="5" t="s">
        <v>152</v>
      </c>
      <c r="B216" s="26"/>
      <c r="C216" s="26"/>
      <c r="D216" s="26"/>
      <c r="E216" s="46"/>
    </row>
    <row r="217" spans="1:5" x14ac:dyDescent="0.3">
      <c r="A217" s="3" t="s">
        <v>500</v>
      </c>
      <c r="B217" s="26"/>
      <c r="C217" s="26"/>
      <c r="D217" s="26"/>
      <c r="E217" s="46"/>
    </row>
    <row r="218" spans="1:5" x14ac:dyDescent="0.3">
      <c r="A218" s="2" t="s">
        <v>153</v>
      </c>
      <c r="B218" s="28">
        <v>4000</v>
      </c>
      <c r="C218" s="28">
        <v>4000</v>
      </c>
      <c r="D218" s="26">
        <f t="shared" ref="D218:D219" si="51">B218-C218</f>
        <v>0</v>
      </c>
      <c r="E218" s="46">
        <f t="shared" ref="E218:E219" si="52">D218/C218</f>
        <v>0</v>
      </c>
    </row>
    <row r="219" spans="1:5" ht="15" thickBot="1" x14ac:dyDescent="0.35">
      <c r="A219" s="4" t="s">
        <v>154</v>
      </c>
      <c r="B219" s="60">
        <v>3000</v>
      </c>
      <c r="C219" s="60">
        <v>3000</v>
      </c>
      <c r="D219" s="25">
        <f t="shared" si="51"/>
        <v>0</v>
      </c>
      <c r="E219" s="45">
        <f t="shared" si="52"/>
        <v>0</v>
      </c>
    </row>
    <row r="220" spans="1:5" x14ac:dyDescent="0.3">
      <c r="A220" s="5" t="s">
        <v>155</v>
      </c>
      <c r="B220" s="30">
        <f>SUM(B218:B219)</f>
        <v>7000</v>
      </c>
      <c r="C220" s="30">
        <f>SUM(C218:C219)</f>
        <v>7000</v>
      </c>
      <c r="D220" s="30">
        <f>B220-C220</f>
        <v>0</v>
      </c>
      <c r="E220" s="48">
        <f>(B220-C220)/C220</f>
        <v>0</v>
      </c>
    </row>
    <row r="221" spans="1:5" x14ac:dyDescent="0.3">
      <c r="A221" s="11"/>
      <c r="B221" s="30"/>
      <c r="C221" s="30"/>
      <c r="D221" s="30"/>
      <c r="E221" s="48"/>
    </row>
    <row r="222" spans="1:5" x14ac:dyDescent="0.3">
      <c r="A222" s="5" t="s">
        <v>156</v>
      </c>
      <c r="B222" s="26"/>
      <c r="C222" s="26"/>
      <c r="D222" s="26"/>
      <c r="E222" s="46"/>
    </row>
    <row r="223" spans="1:5" ht="15" thickBot="1" x14ac:dyDescent="0.35">
      <c r="A223" s="4" t="s">
        <v>157</v>
      </c>
      <c r="B223" s="28">
        <v>500</v>
      </c>
      <c r="C223" s="28">
        <v>500</v>
      </c>
      <c r="D223" s="26">
        <f t="shared" ref="D223" si="53">B223-C223</f>
        <v>0</v>
      </c>
      <c r="E223" s="46">
        <f t="shared" ref="E223" si="54">D223/C223</f>
        <v>0</v>
      </c>
    </row>
    <row r="224" spans="1:5" x14ac:dyDescent="0.3">
      <c r="A224" s="5" t="s">
        <v>158</v>
      </c>
      <c r="B224" s="29">
        <f>SUM(B223)</f>
        <v>500</v>
      </c>
      <c r="C224" s="29">
        <f>SUM(C223)</f>
        <v>500</v>
      </c>
      <c r="D224" s="29">
        <f>B224-C224</f>
        <v>0</v>
      </c>
      <c r="E224" s="47">
        <f>(B224-C224)/C224</f>
        <v>0</v>
      </c>
    </row>
    <row r="225" spans="1:5" x14ac:dyDescent="0.3">
      <c r="A225" s="11"/>
      <c r="B225" s="30"/>
      <c r="C225" s="30"/>
      <c r="D225" s="30"/>
      <c r="E225" s="48"/>
    </row>
    <row r="226" spans="1:5" ht="15" thickBot="1" x14ac:dyDescent="0.35">
      <c r="A226" s="4" t="s">
        <v>501</v>
      </c>
      <c r="B226" s="30"/>
      <c r="C226" s="30"/>
      <c r="D226" s="30"/>
      <c r="E226" s="48"/>
    </row>
    <row r="227" spans="1:5" ht="15" thickBot="1" x14ac:dyDescent="0.35">
      <c r="A227" s="12" t="s">
        <v>555</v>
      </c>
      <c r="B227" s="31">
        <f>SUM(B224,B220,B214)</f>
        <v>9650</v>
      </c>
      <c r="C227" s="31">
        <f>SUM(C224,C220,C214)</f>
        <v>10000</v>
      </c>
      <c r="D227" s="31">
        <f>B227-C227</f>
        <v>-350</v>
      </c>
      <c r="E227" s="49">
        <f>(B227-C227)/C227</f>
        <v>-3.5000000000000003E-2</v>
      </c>
    </row>
    <row r="228" spans="1:5" ht="15" thickBot="1" x14ac:dyDescent="0.35">
      <c r="A228" s="13"/>
      <c r="B228" s="32"/>
      <c r="C228" s="32"/>
      <c r="D228" s="32"/>
      <c r="E228" s="50"/>
    </row>
    <row r="229" spans="1:5" x14ac:dyDescent="0.3">
      <c r="A229" s="10" t="s">
        <v>510</v>
      </c>
      <c r="B229" s="26"/>
      <c r="C229" s="26"/>
      <c r="D229" s="26"/>
      <c r="E229" s="46"/>
    </row>
    <row r="230" spans="1:5" x14ac:dyDescent="0.3">
      <c r="A230" s="2" t="s">
        <v>159</v>
      </c>
      <c r="B230" s="28">
        <v>1000</v>
      </c>
      <c r="C230" s="28">
        <v>1000</v>
      </c>
      <c r="D230" s="26">
        <f t="shared" ref="D230:D237" si="55">B230-C230</f>
        <v>0</v>
      </c>
      <c r="E230" s="46">
        <f t="shared" ref="E230:E237" si="56">D230/C230</f>
        <v>0</v>
      </c>
    </row>
    <row r="231" spans="1:5" x14ac:dyDescent="0.3">
      <c r="A231" s="2" t="s">
        <v>160</v>
      </c>
      <c r="B231" s="28">
        <v>3000</v>
      </c>
      <c r="C231" s="28">
        <v>2500</v>
      </c>
      <c r="D231" s="26">
        <f t="shared" si="55"/>
        <v>500</v>
      </c>
      <c r="E231" s="46">
        <f t="shared" si="56"/>
        <v>0.2</v>
      </c>
    </row>
    <row r="232" spans="1:5" x14ac:dyDescent="0.3">
      <c r="A232" s="2" t="s">
        <v>161</v>
      </c>
      <c r="B232" s="28">
        <v>3500</v>
      </c>
      <c r="C232" s="28">
        <v>3500</v>
      </c>
      <c r="D232" s="26">
        <f t="shared" si="55"/>
        <v>0</v>
      </c>
      <c r="E232" s="46">
        <f t="shared" si="56"/>
        <v>0</v>
      </c>
    </row>
    <row r="233" spans="1:5" x14ac:dyDescent="0.3">
      <c r="A233" s="2" t="s">
        <v>162</v>
      </c>
      <c r="B233" s="28">
        <v>500</v>
      </c>
      <c r="C233" s="28">
        <v>500</v>
      </c>
      <c r="D233" s="26">
        <f t="shared" si="55"/>
        <v>0</v>
      </c>
      <c r="E233" s="46">
        <f t="shared" si="56"/>
        <v>0</v>
      </c>
    </row>
    <row r="234" spans="1:5" x14ac:dyDescent="0.3">
      <c r="A234" s="2" t="s">
        <v>163</v>
      </c>
      <c r="B234" s="28">
        <v>8000</v>
      </c>
      <c r="C234" s="28">
        <v>8000</v>
      </c>
      <c r="D234" s="26">
        <f t="shared" si="55"/>
        <v>0</v>
      </c>
      <c r="E234" s="46">
        <f t="shared" si="56"/>
        <v>0</v>
      </c>
    </row>
    <row r="235" spans="1:5" x14ac:dyDescent="0.3">
      <c r="A235" s="2" t="s">
        <v>164</v>
      </c>
      <c r="B235" s="28">
        <v>5000</v>
      </c>
      <c r="C235" s="28">
        <v>8000</v>
      </c>
      <c r="D235" s="26">
        <f t="shared" si="55"/>
        <v>-3000</v>
      </c>
      <c r="E235" s="46">
        <f t="shared" si="56"/>
        <v>-0.375</v>
      </c>
    </row>
    <row r="236" spans="1:5" x14ac:dyDescent="0.3">
      <c r="A236" s="2" t="s">
        <v>165</v>
      </c>
      <c r="B236" s="28">
        <v>5000</v>
      </c>
      <c r="C236" s="28">
        <v>2500</v>
      </c>
      <c r="D236" s="26">
        <f t="shared" si="55"/>
        <v>2500</v>
      </c>
      <c r="E236" s="46">
        <f t="shared" si="56"/>
        <v>1</v>
      </c>
    </row>
    <row r="237" spans="1:5" ht="15" thickBot="1" x14ac:dyDescent="0.35">
      <c r="A237" s="4" t="s">
        <v>166</v>
      </c>
      <c r="B237" s="60">
        <v>1000</v>
      </c>
      <c r="C237" s="60">
        <v>4000</v>
      </c>
      <c r="D237" s="25">
        <f t="shared" si="55"/>
        <v>-3000</v>
      </c>
      <c r="E237" s="45">
        <f t="shared" si="56"/>
        <v>-0.75</v>
      </c>
    </row>
    <row r="238" spans="1:5" ht="15" thickBot="1" x14ac:dyDescent="0.35">
      <c r="A238" s="21" t="s">
        <v>561</v>
      </c>
      <c r="B238" s="61">
        <v>-10000</v>
      </c>
      <c r="C238" s="61">
        <v>-10000</v>
      </c>
      <c r="D238" s="61">
        <f>B238-C238</f>
        <v>0</v>
      </c>
      <c r="E238" s="52">
        <f>(B238-C238)/C238</f>
        <v>0</v>
      </c>
    </row>
    <row r="239" spans="1:5" ht="15" thickBot="1" x14ac:dyDescent="0.35">
      <c r="A239" s="12" t="s">
        <v>556</v>
      </c>
      <c r="B239" s="31">
        <f>SUM(B230:B238)</f>
        <v>17000</v>
      </c>
      <c r="C239" s="31">
        <f>SUM(C230:C238)</f>
        <v>20000</v>
      </c>
      <c r="D239" s="31">
        <f>B239-C239</f>
        <v>-3000</v>
      </c>
      <c r="E239" s="49">
        <f>(B239-C239)/C239</f>
        <v>-0.15</v>
      </c>
    </row>
    <row r="240" spans="1:5" ht="15" thickBot="1" x14ac:dyDescent="0.35">
      <c r="A240" s="18"/>
      <c r="B240" s="32"/>
      <c r="C240" s="32"/>
      <c r="D240" s="32"/>
      <c r="E240" s="50"/>
    </row>
    <row r="241" spans="1:5" x14ac:dyDescent="0.3">
      <c r="A241" s="10" t="s">
        <v>511</v>
      </c>
      <c r="B241" s="63"/>
      <c r="C241" s="63"/>
      <c r="D241" s="63"/>
      <c r="E241" s="63"/>
    </row>
    <row r="242" spans="1:5" ht="15" thickBot="1" x14ac:dyDescent="0.35">
      <c r="A242" s="4" t="s">
        <v>167</v>
      </c>
      <c r="B242" s="60">
        <v>75000</v>
      </c>
      <c r="C242" s="60">
        <v>100000</v>
      </c>
      <c r="D242" s="25">
        <f t="shared" ref="D242" si="57">B242-C242</f>
        <v>-25000</v>
      </c>
      <c r="E242" s="45">
        <f t="shared" ref="E242" si="58">D242/C242</f>
        <v>-0.25</v>
      </c>
    </row>
    <row r="243" spans="1:5" ht="15" thickBot="1" x14ac:dyDescent="0.35">
      <c r="A243" s="18" t="s">
        <v>557</v>
      </c>
      <c r="B243" s="32">
        <f t="shared" ref="B243:C243" si="59">SUM(B242)</f>
        <v>75000</v>
      </c>
      <c r="C243" s="32">
        <f t="shared" si="59"/>
        <v>100000</v>
      </c>
      <c r="D243" s="32">
        <f>B243-C243</f>
        <v>-25000</v>
      </c>
      <c r="E243" s="50">
        <f>(B243-C243)/C243</f>
        <v>-0.25</v>
      </c>
    </row>
    <row r="244" spans="1:5" ht="15" thickBot="1" x14ac:dyDescent="0.35">
      <c r="A244" s="13"/>
      <c r="B244" s="32"/>
      <c r="C244" s="32"/>
      <c r="D244" s="32"/>
      <c r="E244" s="50"/>
    </row>
    <row r="245" spans="1:5" x14ac:dyDescent="0.3">
      <c r="A245" s="10" t="s">
        <v>512</v>
      </c>
      <c r="B245" s="63"/>
      <c r="C245" s="63"/>
      <c r="D245" s="63"/>
      <c r="E245" s="63"/>
    </row>
    <row r="246" spans="1:5" x14ac:dyDescent="0.3">
      <c r="A246" s="5" t="s">
        <v>168</v>
      </c>
      <c r="B246" s="26"/>
      <c r="C246" s="26"/>
      <c r="D246" s="26"/>
      <c r="E246" s="46"/>
    </row>
    <row r="247" spans="1:5" ht="15" thickBot="1" x14ac:dyDescent="0.35">
      <c r="A247" s="4" t="s">
        <v>169</v>
      </c>
      <c r="B247" s="28">
        <v>4325000</v>
      </c>
      <c r="C247" s="28">
        <v>4325000</v>
      </c>
      <c r="D247" s="26">
        <f t="shared" ref="D247" si="60">B247-C247</f>
        <v>0</v>
      </c>
      <c r="E247" s="46">
        <f t="shared" ref="E247" si="61">D247/C247</f>
        <v>0</v>
      </c>
    </row>
    <row r="248" spans="1:5" ht="15" thickBot="1" x14ac:dyDescent="0.35">
      <c r="A248" s="12" t="s">
        <v>560</v>
      </c>
      <c r="B248" s="29">
        <f t="shared" ref="B248:C248" si="62">SUM(B247)</f>
        <v>4325000</v>
      </c>
      <c r="C248" s="29">
        <f t="shared" si="62"/>
        <v>4325000</v>
      </c>
      <c r="D248" s="29">
        <f>B248-C248</f>
        <v>0</v>
      </c>
      <c r="E248" s="47">
        <f>(B248-C248)/C248</f>
        <v>0</v>
      </c>
    </row>
    <row r="249" spans="1:5" ht="15" thickBot="1" x14ac:dyDescent="0.35">
      <c r="A249" s="13"/>
      <c r="B249" s="32"/>
      <c r="C249" s="32"/>
      <c r="D249" s="32"/>
      <c r="E249" s="50"/>
    </row>
    <row r="250" spans="1:5" x14ac:dyDescent="0.3">
      <c r="A250" s="10" t="s">
        <v>513</v>
      </c>
      <c r="B250" s="63"/>
      <c r="C250" s="63"/>
      <c r="D250" s="63"/>
      <c r="E250" s="63"/>
    </row>
    <row r="251" spans="1:5" x14ac:dyDescent="0.3">
      <c r="A251" s="5" t="s">
        <v>0</v>
      </c>
      <c r="B251" s="26"/>
      <c r="C251" s="26"/>
      <c r="D251" s="26"/>
      <c r="E251" s="46"/>
    </row>
    <row r="252" spans="1:5" ht="15" thickBot="1" x14ac:dyDescent="0.35">
      <c r="A252" s="4" t="s">
        <v>170</v>
      </c>
      <c r="B252" s="28">
        <v>252948</v>
      </c>
      <c r="C252" s="28">
        <v>250736</v>
      </c>
      <c r="D252" s="26">
        <f t="shared" ref="D252" si="63">B252-C252</f>
        <v>2212</v>
      </c>
      <c r="E252" s="46">
        <f t="shared" ref="E252" si="64">D252/C252</f>
        <v>8.8220279497160364E-3</v>
      </c>
    </row>
    <row r="253" spans="1:5" ht="15" thickBot="1" x14ac:dyDescent="0.35">
      <c r="A253" s="12" t="s">
        <v>558</v>
      </c>
      <c r="B253" s="31">
        <f>SUM(B252)</f>
        <v>252948</v>
      </c>
      <c r="C253" s="31">
        <f>SUM(C252)</f>
        <v>250736</v>
      </c>
      <c r="D253" s="31">
        <f>B253-C253</f>
        <v>2212</v>
      </c>
      <c r="E253" s="49">
        <f>(B253-C253)/C253</f>
        <v>8.8220279497160364E-3</v>
      </c>
    </row>
    <row r="254" spans="1:5" ht="15" thickBot="1" x14ac:dyDescent="0.35">
      <c r="A254" s="13"/>
      <c r="B254" s="32"/>
      <c r="C254" s="32"/>
      <c r="D254" s="32"/>
      <c r="E254" s="50"/>
    </row>
    <row r="255" spans="1:5" ht="15" thickBot="1" x14ac:dyDescent="0.35">
      <c r="A255" s="19" t="s">
        <v>559</v>
      </c>
      <c r="B255" s="32">
        <f>SUM(B252,B248,B243,B239,B227,B208,B170,B162,B154,B150,B146,B133)</f>
        <v>6757717</v>
      </c>
      <c r="C255" s="32">
        <f t="shared" ref="C255:D255" si="65">SUM(C252,C248,C243,C239,C227,C208,C170,C162,C154,C150,C146,C133)</f>
        <v>7092690</v>
      </c>
      <c r="D255" s="32">
        <f t="shared" si="65"/>
        <v>-334973</v>
      </c>
      <c r="E255" s="49">
        <f>(B255-C255)/C255</f>
        <v>-4.7227920577383196E-2</v>
      </c>
    </row>
    <row r="256" spans="1:5" x14ac:dyDescent="0.3">
      <c r="A256" s="10"/>
      <c r="B256" s="30"/>
      <c r="C256" s="30"/>
      <c r="D256" s="30"/>
      <c r="E256" s="48"/>
    </row>
    <row r="257" spans="1:5" ht="15" thickBot="1" x14ac:dyDescent="0.35">
      <c r="A257" s="15"/>
      <c r="B257" s="25"/>
      <c r="C257" s="25"/>
      <c r="D257" s="25"/>
      <c r="E257" s="45"/>
    </row>
    <row r="258" spans="1:5" ht="15" thickBot="1" x14ac:dyDescent="0.35">
      <c r="A258" s="17" t="s">
        <v>562</v>
      </c>
      <c r="B258" s="36"/>
      <c r="C258" s="36"/>
      <c r="D258" s="36"/>
      <c r="E258" s="45"/>
    </row>
    <row r="259" spans="1:5" x14ac:dyDescent="0.3">
      <c r="A259" s="10" t="s">
        <v>514</v>
      </c>
      <c r="B259" s="63"/>
      <c r="C259" s="63"/>
      <c r="D259" s="63"/>
      <c r="E259" s="63"/>
    </row>
    <row r="260" spans="1:5" x14ac:dyDescent="0.3">
      <c r="A260" s="5" t="s">
        <v>0</v>
      </c>
      <c r="B260" s="35"/>
      <c r="C260" s="35"/>
      <c r="D260" s="35"/>
      <c r="E260" s="46"/>
    </row>
    <row r="261" spans="1:5" ht="15" thickBot="1" x14ac:dyDescent="0.35">
      <c r="A261" s="4" t="s">
        <v>171</v>
      </c>
      <c r="B261" s="28">
        <v>823550</v>
      </c>
      <c r="C261" s="28">
        <v>846679</v>
      </c>
      <c r="D261" s="26">
        <f t="shared" ref="D261" si="66">B261-C261</f>
        <v>-23129</v>
      </c>
      <c r="E261" s="46">
        <f t="shared" ref="E261" si="67">D261/C261</f>
        <v>-2.7317318605988811E-2</v>
      </c>
    </row>
    <row r="262" spans="1:5" ht="15" thickBot="1" x14ac:dyDescent="0.35">
      <c r="A262" s="12" t="s">
        <v>563</v>
      </c>
      <c r="B262" s="31">
        <f>SUM(B261)</f>
        <v>823550</v>
      </c>
      <c r="C262" s="31">
        <f>SUM(C261)</f>
        <v>846679</v>
      </c>
      <c r="D262" s="31">
        <f>B262-C262</f>
        <v>-23129</v>
      </c>
      <c r="E262" s="49">
        <f>(B262-C262)/C262</f>
        <v>-2.7317318605988811E-2</v>
      </c>
    </row>
    <row r="263" spans="1:5" ht="15" thickBot="1" x14ac:dyDescent="0.35">
      <c r="A263" s="13"/>
      <c r="B263" s="33"/>
      <c r="C263" s="33"/>
      <c r="D263" s="33"/>
      <c r="E263" s="51"/>
    </row>
    <row r="264" spans="1:5" x14ac:dyDescent="0.3">
      <c r="A264" s="10" t="s">
        <v>515</v>
      </c>
      <c r="B264" s="26"/>
      <c r="C264" s="26"/>
      <c r="D264" s="26"/>
      <c r="E264" s="46"/>
    </row>
    <row r="265" spans="1:5" ht="15" thickBot="1" x14ac:dyDescent="0.35">
      <c r="A265" s="4" t="s">
        <v>172</v>
      </c>
      <c r="B265" s="28">
        <v>70000</v>
      </c>
      <c r="C265" s="28">
        <v>67396</v>
      </c>
      <c r="D265" s="26">
        <f t="shared" ref="D265" si="68">B265-C265</f>
        <v>2604</v>
      </c>
      <c r="E265" s="46">
        <f t="shared" ref="E265" si="69">D265/C265</f>
        <v>3.8637307852098048E-2</v>
      </c>
    </row>
    <row r="266" spans="1:5" ht="15" thickBot="1" x14ac:dyDescent="0.35">
      <c r="A266" s="12" t="s">
        <v>564</v>
      </c>
      <c r="B266" s="31">
        <f>B265</f>
        <v>70000</v>
      </c>
      <c r="C266" s="31">
        <f>C265</f>
        <v>67396</v>
      </c>
      <c r="D266" s="31">
        <f>B266-C266</f>
        <v>2604</v>
      </c>
      <c r="E266" s="49">
        <f>(B266-C266)/C266</f>
        <v>3.8637307852098048E-2</v>
      </c>
    </row>
    <row r="267" spans="1:5" ht="15" thickBot="1" x14ac:dyDescent="0.35">
      <c r="A267" s="13"/>
      <c r="B267" s="33"/>
      <c r="C267" s="33"/>
      <c r="D267" s="33"/>
      <c r="E267" s="51"/>
    </row>
    <row r="268" spans="1:5" x14ac:dyDescent="0.3">
      <c r="A268" s="10" t="s">
        <v>516</v>
      </c>
      <c r="B268" s="26"/>
      <c r="C268" s="26"/>
      <c r="D268" s="26"/>
      <c r="E268" s="46"/>
    </row>
    <row r="269" spans="1:5" x14ac:dyDescent="0.3">
      <c r="A269" s="5" t="s">
        <v>148</v>
      </c>
      <c r="B269" s="26"/>
      <c r="C269" s="26"/>
      <c r="D269" s="26"/>
      <c r="E269" s="46"/>
    </row>
    <row r="270" spans="1:5" x14ac:dyDescent="0.3">
      <c r="A270" s="2" t="s">
        <v>626</v>
      </c>
      <c r="B270" s="28">
        <f>+C270*1.02</f>
        <v>51000</v>
      </c>
      <c r="C270" s="28">
        <v>50000</v>
      </c>
      <c r="D270" s="26">
        <f t="shared" ref="D270:D281" si="70">B270-C270</f>
        <v>1000</v>
      </c>
      <c r="E270" s="46">
        <f t="shared" ref="E270:E279" si="71">D270/C270</f>
        <v>0.02</v>
      </c>
    </row>
    <row r="271" spans="1:5" x14ac:dyDescent="0.3">
      <c r="A271" s="2" t="s">
        <v>625</v>
      </c>
      <c r="B271" s="28">
        <f>+C271*1.02</f>
        <v>10200</v>
      </c>
      <c r="C271" s="28">
        <v>10000</v>
      </c>
      <c r="D271" s="26">
        <f t="shared" si="70"/>
        <v>200</v>
      </c>
      <c r="E271" s="46">
        <f t="shared" si="71"/>
        <v>0.02</v>
      </c>
    </row>
    <row r="272" spans="1:5" x14ac:dyDescent="0.3">
      <c r="A272" s="2" t="s">
        <v>116</v>
      </c>
      <c r="B272" s="28">
        <v>2500</v>
      </c>
      <c r="C272" s="28">
        <v>5500</v>
      </c>
      <c r="D272" s="26">
        <f t="shared" si="70"/>
        <v>-3000</v>
      </c>
      <c r="E272" s="46">
        <f t="shared" si="71"/>
        <v>-0.54545454545454541</v>
      </c>
    </row>
    <row r="273" spans="1:5" x14ac:dyDescent="0.3">
      <c r="A273" s="2" t="s">
        <v>624</v>
      </c>
      <c r="B273" s="28">
        <v>15000</v>
      </c>
      <c r="C273" s="28">
        <v>25000</v>
      </c>
      <c r="D273" s="26">
        <f t="shared" si="70"/>
        <v>-10000</v>
      </c>
      <c r="E273" s="46">
        <f t="shared" si="71"/>
        <v>-0.4</v>
      </c>
    </row>
    <row r="274" spans="1:5" x14ac:dyDescent="0.3">
      <c r="A274" s="2" t="s">
        <v>612</v>
      </c>
      <c r="B274" s="28">
        <v>10000</v>
      </c>
      <c r="C274" s="28">
        <v>15000</v>
      </c>
      <c r="D274" s="26">
        <f t="shared" si="70"/>
        <v>-5000</v>
      </c>
      <c r="E274" s="46">
        <f t="shared" si="71"/>
        <v>-0.33333333333333331</v>
      </c>
    </row>
    <row r="275" spans="1:5" x14ac:dyDescent="0.3">
      <c r="A275" s="2" t="s">
        <v>610</v>
      </c>
      <c r="B275" s="28">
        <v>15000</v>
      </c>
      <c r="C275" s="28">
        <v>20000</v>
      </c>
      <c r="D275" s="26">
        <f t="shared" si="70"/>
        <v>-5000</v>
      </c>
      <c r="E275" s="46">
        <f t="shared" si="71"/>
        <v>-0.25</v>
      </c>
    </row>
    <row r="276" spans="1:5" x14ac:dyDescent="0.3">
      <c r="A276" s="2" t="s">
        <v>611</v>
      </c>
      <c r="B276" s="28">
        <v>2500</v>
      </c>
      <c r="C276" s="28">
        <v>10000</v>
      </c>
      <c r="D276" s="26">
        <f t="shared" si="70"/>
        <v>-7500</v>
      </c>
      <c r="E276" s="46">
        <f t="shared" si="71"/>
        <v>-0.75</v>
      </c>
    </row>
    <row r="277" spans="1:5" x14ac:dyDescent="0.3">
      <c r="A277" s="2" t="s">
        <v>637</v>
      </c>
      <c r="B277" s="28">
        <v>10000</v>
      </c>
      <c r="C277" s="28">
        <v>10000</v>
      </c>
      <c r="D277" s="26">
        <f t="shared" si="70"/>
        <v>0</v>
      </c>
      <c r="E277" s="46">
        <f t="shared" si="71"/>
        <v>0</v>
      </c>
    </row>
    <row r="278" spans="1:5" x14ac:dyDescent="0.3">
      <c r="A278" s="2" t="s">
        <v>623</v>
      </c>
      <c r="B278" s="28">
        <v>10000</v>
      </c>
      <c r="C278" s="28">
        <v>15000</v>
      </c>
      <c r="D278" s="26">
        <f t="shared" si="70"/>
        <v>-5000</v>
      </c>
      <c r="E278" s="46">
        <f t="shared" si="71"/>
        <v>-0.33333333333333331</v>
      </c>
    </row>
    <row r="279" spans="1:5" x14ac:dyDescent="0.3">
      <c r="A279" s="2" t="s">
        <v>638</v>
      </c>
      <c r="B279" s="28">
        <v>4000</v>
      </c>
      <c r="C279" s="28">
        <v>5000</v>
      </c>
      <c r="D279" s="26">
        <f t="shared" si="70"/>
        <v>-1000</v>
      </c>
      <c r="E279" s="46">
        <f t="shared" si="71"/>
        <v>-0.2</v>
      </c>
    </row>
    <row r="280" spans="1:5" x14ac:dyDescent="0.3">
      <c r="A280" s="2" t="s">
        <v>639</v>
      </c>
      <c r="B280" s="28">
        <v>10000</v>
      </c>
      <c r="C280" s="28"/>
      <c r="D280" s="26">
        <f t="shared" si="70"/>
        <v>10000</v>
      </c>
      <c r="E280" s="46">
        <v>0</v>
      </c>
    </row>
    <row r="281" spans="1:5" ht="15" thickBot="1" x14ac:dyDescent="0.35">
      <c r="A281" s="4" t="s">
        <v>640</v>
      </c>
      <c r="B281" s="60">
        <v>8000</v>
      </c>
      <c r="C281" s="60"/>
      <c r="D281" s="25">
        <f t="shared" si="70"/>
        <v>8000</v>
      </c>
      <c r="E281" s="45">
        <v>0</v>
      </c>
    </row>
    <row r="282" spans="1:5" ht="15" thickBot="1" x14ac:dyDescent="0.35">
      <c r="A282" s="5" t="s">
        <v>565</v>
      </c>
      <c r="B282" s="30">
        <f>SUM(B270:B281)</f>
        <v>148200</v>
      </c>
      <c r="C282" s="30">
        <f>SUM(C270:C281)</f>
        <v>165500</v>
      </c>
      <c r="D282" s="30">
        <f>B282-C282</f>
        <v>-17300</v>
      </c>
      <c r="E282" s="48">
        <f>(B282-C282)/C282</f>
        <v>-0.10453172205438066</v>
      </c>
    </row>
    <row r="283" spans="1:5" ht="15" thickBot="1" x14ac:dyDescent="0.35">
      <c r="A283" s="13"/>
      <c r="B283" s="33"/>
      <c r="C283" s="33"/>
      <c r="D283" s="33"/>
      <c r="E283" s="51"/>
    </row>
    <row r="284" spans="1:5" x14ac:dyDescent="0.3">
      <c r="A284" s="10" t="s">
        <v>517</v>
      </c>
      <c r="B284" s="26"/>
      <c r="C284" s="26"/>
      <c r="D284" s="26"/>
      <c r="E284" s="46"/>
    </row>
    <row r="285" spans="1:5" x14ac:dyDescent="0.3">
      <c r="A285" s="5" t="s">
        <v>115</v>
      </c>
      <c r="B285" s="26"/>
      <c r="C285" s="26"/>
      <c r="D285" s="26"/>
      <c r="E285" s="46"/>
    </row>
    <row r="286" spans="1:5" ht="15" thickBot="1" x14ac:dyDescent="0.35">
      <c r="A286" s="4" t="s">
        <v>149</v>
      </c>
      <c r="B286" s="60">
        <v>0</v>
      </c>
      <c r="C286" s="60">
        <v>2500</v>
      </c>
      <c r="D286" s="25">
        <f t="shared" ref="D286" si="72">B286-C286</f>
        <v>-2500</v>
      </c>
      <c r="E286" s="45">
        <f t="shared" ref="E286" si="73">D286/C286</f>
        <v>-1</v>
      </c>
    </row>
    <row r="287" spans="1:5" x14ac:dyDescent="0.3">
      <c r="A287" s="5" t="s">
        <v>120</v>
      </c>
      <c r="B287" s="30">
        <f>SUM(B286:B286)</f>
        <v>0</v>
      </c>
      <c r="C287" s="30">
        <f>SUM(C286:C286)</f>
        <v>2500</v>
      </c>
      <c r="D287" s="30">
        <f>B287-C287</f>
        <v>-2500</v>
      </c>
      <c r="E287" s="48">
        <f>(B287-C287)/C287</f>
        <v>-1</v>
      </c>
    </row>
    <row r="288" spans="1:5" x14ac:dyDescent="0.3">
      <c r="A288" s="11"/>
      <c r="B288" s="30"/>
      <c r="C288" s="30"/>
      <c r="D288" s="30"/>
      <c r="E288" s="48"/>
    </row>
    <row r="289" spans="1:5" x14ac:dyDescent="0.3">
      <c r="A289" s="5" t="s">
        <v>106</v>
      </c>
      <c r="B289" s="26"/>
      <c r="C289" s="26"/>
      <c r="D289" s="26"/>
      <c r="E289" s="46"/>
    </row>
    <row r="290" spans="1:5" ht="15" thickBot="1" x14ac:dyDescent="0.35">
      <c r="A290" s="4" t="s">
        <v>173</v>
      </c>
      <c r="B290" s="60">
        <v>0</v>
      </c>
      <c r="C290" s="60">
        <v>11150</v>
      </c>
      <c r="D290" s="25">
        <f t="shared" ref="D290" si="74">B290-C290</f>
        <v>-11150</v>
      </c>
      <c r="E290" s="45">
        <f t="shared" ref="E290" si="75">D290/C290</f>
        <v>-1</v>
      </c>
    </row>
    <row r="291" spans="1:5" x14ac:dyDescent="0.3">
      <c r="A291" s="5" t="s">
        <v>109</v>
      </c>
      <c r="B291" s="30">
        <f>SUM(B290:B290)</f>
        <v>0</v>
      </c>
      <c r="C291" s="30">
        <f>SUM(C290:C290)</f>
        <v>11150</v>
      </c>
      <c r="D291" s="30">
        <f>SUM(D290:D290)</f>
        <v>-11150</v>
      </c>
      <c r="E291" s="48">
        <f>(B291-C291)/C291</f>
        <v>-1</v>
      </c>
    </row>
    <row r="292" spans="1:5" ht="15" thickBot="1" x14ac:dyDescent="0.35">
      <c r="A292" s="15"/>
      <c r="B292" s="30"/>
      <c r="C292" s="30"/>
      <c r="D292" s="30"/>
      <c r="E292" s="48"/>
    </row>
    <row r="293" spans="1:5" ht="15" thickBot="1" x14ac:dyDescent="0.35">
      <c r="A293" s="12" t="s">
        <v>566</v>
      </c>
      <c r="B293" s="31">
        <f>B287+B291</f>
        <v>0</v>
      </c>
      <c r="C293" s="31">
        <f>C287+C291</f>
        <v>13650</v>
      </c>
      <c r="D293" s="31">
        <f>B293-C293</f>
        <v>-13650</v>
      </c>
      <c r="E293" s="49">
        <f>(B293-C293)/C293</f>
        <v>-1</v>
      </c>
    </row>
    <row r="294" spans="1:5" ht="15" thickBot="1" x14ac:dyDescent="0.35">
      <c r="A294" s="13"/>
      <c r="B294" s="33"/>
      <c r="C294" s="33"/>
      <c r="D294" s="33"/>
      <c r="E294" s="51"/>
    </row>
    <row r="295" spans="1:5" x14ac:dyDescent="0.3">
      <c r="A295" s="10" t="s">
        <v>518</v>
      </c>
      <c r="B295" s="26"/>
      <c r="C295" s="26"/>
      <c r="D295" s="26"/>
      <c r="E295" s="46"/>
    </row>
    <row r="296" spans="1:5" x14ac:dyDescent="0.3">
      <c r="A296" s="5" t="s">
        <v>182</v>
      </c>
      <c r="B296" s="26"/>
      <c r="C296" s="26"/>
      <c r="D296" s="26"/>
      <c r="E296" s="46"/>
    </row>
    <row r="297" spans="1:5" x14ac:dyDescent="0.3">
      <c r="A297" s="3" t="s">
        <v>499</v>
      </c>
      <c r="B297" s="26"/>
      <c r="C297" s="26"/>
      <c r="D297" s="26"/>
      <c r="E297" s="46"/>
    </row>
    <row r="298" spans="1:5" x14ac:dyDescent="0.3">
      <c r="A298" s="2" t="s">
        <v>174</v>
      </c>
      <c r="B298" s="28">
        <v>6000</v>
      </c>
      <c r="C298" s="28">
        <v>6000</v>
      </c>
      <c r="D298" s="26">
        <f t="shared" ref="D298:D306" si="76">B298-C298</f>
        <v>0</v>
      </c>
      <c r="E298" s="46">
        <f t="shared" ref="E298:E306" si="77">D298/C298</f>
        <v>0</v>
      </c>
    </row>
    <row r="299" spans="1:5" x14ac:dyDescent="0.3">
      <c r="A299" s="2" t="s">
        <v>175</v>
      </c>
      <c r="B299" s="28">
        <v>1000</v>
      </c>
      <c r="C299" s="28">
        <v>1000</v>
      </c>
      <c r="D299" s="26">
        <f t="shared" si="76"/>
        <v>0</v>
      </c>
      <c r="E299" s="46">
        <f t="shared" si="77"/>
        <v>0</v>
      </c>
    </row>
    <row r="300" spans="1:5" x14ac:dyDescent="0.3">
      <c r="A300" s="2" t="s">
        <v>176</v>
      </c>
      <c r="B300" s="28">
        <v>2000</v>
      </c>
      <c r="C300" s="28">
        <v>2000</v>
      </c>
      <c r="D300" s="26">
        <f t="shared" si="76"/>
        <v>0</v>
      </c>
      <c r="E300" s="46">
        <f t="shared" si="77"/>
        <v>0</v>
      </c>
    </row>
    <row r="301" spans="1:5" x14ac:dyDescent="0.3">
      <c r="A301" s="2" t="s">
        <v>177</v>
      </c>
      <c r="B301" s="28">
        <v>18000</v>
      </c>
      <c r="C301" s="28">
        <v>22000</v>
      </c>
      <c r="D301" s="26">
        <f t="shared" si="76"/>
        <v>-4000</v>
      </c>
      <c r="E301" s="46">
        <f t="shared" si="77"/>
        <v>-0.18181818181818182</v>
      </c>
    </row>
    <row r="302" spans="1:5" x14ac:dyDescent="0.3">
      <c r="A302" s="2" t="s">
        <v>178</v>
      </c>
      <c r="B302" s="28">
        <v>2000</v>
      </c>
      <c r="C302" s="28">
        <v>2000</v>
      </c>
      <c r="D302" s="26">
        <f t="shared" si="76"/>
        <v>0</v>
      </c>
      <c r="E302" s="46">
        <f t="shared" si="77"/>
        <v>0</v>
      </c>
    </row>
    <row r="303" spans="1:5" x14ac:dyDescent="0.3">
      <c r="A303" s="2" t="s">
        <v>179</v>
      </c>
      <c r="B303" s="28">
        <v>20000</v>
      </c>
      <c r="C303" s="28">
        <v>20000</v>
      </c>
      <c r="D303" s="26">
        <f t="shared" si="76"/>
        <v>0</v>
      </c>
      <c r="E303" s="46">
        <f t="shared" si="77"/>
        <v>0</v>
      </c>
    </row>
    <row r="304" spans="1:5" x14ac:dyDescent="0.3">
      <c r="A304" s="2" t="s">
        <v>180</v>
      </c>
      <c r="B304" s="28">
        <v>8000</v>
      </c>
      <c r="C304" s="28">
        <v>8000</v>
      </c>
      <c r="D304" s="26">
        <f t="shared" si="76"/>
        <v>0</v>
      </c>
      <c r="E304" s="46">
        <f t="shared" si="77"/>
        <v>0</v>
      </c>
    </row>
    <row r="305" spans="1:5" x14ac:dyDescent="0.3">
      <c r="A305" s="2" t="s">
        <v>181</v>
      </c>
      <c r="B305" s="28">
        <v>1000</v>
      </c>
      <c r="C305" s="28">
        <v>1000</v>
      </c>
      <c r="D305" s="26">
        <f t="shared" si="76"/>
        <v>0</v>
      </c>
      <c r="E305" s="46">
        <f t="shared" si="77"/>
        <v>0</v>
      </c>
    </row>
    <row r="306" spans="1:5" ht="15" thickBot="1" x14ac:dyDescent="0.35">
      <c r="A306" s="20" t="s">
        <v>570</v>
      </c>
      <c r="B306" s="14">
        <v>-28000</v>
      </c>
      <c r="C306" s="14">
        <v>-28000</v>
      </c>
      <c r="D306" s="26">
        <f t="shared" si="76"/>
        <v>0</v>
      </c>
      <c r="E306" s="46">
        <f t="shared" si="77"/>
        <v>0</v>
      </c>
    </row>
    <row r="307" spans="1:5" x14ac:dyDescent="0.3">
      <c r="A307" s="5" t="s">
        <v>183</v>
      </c>
      <c r="B307" s="29">
        <f>SUM(B297:B306)</f>
        <v>30000</v>
      </c>
      <c r="C307" s="29">
        <f>SUM(C297:C306)</f>
        <v>34000</v>
      </c>
      <c r="D307" s="29">
        <f>B307-C307</f>
        <v>-4000</v>
      </c>
      <c r="E307" s="47">
        <f>(B307-C307)/C307</f>
        <v>-0.11764705882352941</v>
      </c>
    </row>
    <row r="308" spans="1:5" x14ac:dyDescent="0.3">
      <c r="A308" s="11"/>
      <c r="B308" s="30"/>
      <c r="C308" s="30"/>
      <c r="D308" s="30"/>
      <c r="E308" s="48"/>
    </row>
    <row r="309" spans="1:5" x14ac:dyDescent="0.3">
      <c r="A309" s="5" t="s">
        <v>184</v>
      </c>
      <c r="B309" s="26"/>
      <c r="C309" s="26"/>
      <c r="D309" s="26"/>
      <c r="E309" s="46"/>
    </row>
    <row r="310" spans="1:5" ht="15" thickBot="1" x14ac:dyDescent="0.35">
      <c r="A310" s="4" t="s">
        <v>185</v>
      </c>
      <c r="B310" s="60">
        <v>35000</v>
      </c>
      <c r="C310" s="60">
        <v>40000</v>
      </c>
      <c r="D310" s="25">
        <f t="shared" ref="D310" si="78">B310-C310</f>
        <v>-5000</v>
      </c>
      <c r="E310" s="45">
        <f t="shared" ref="E310" si="79">D310/C310</f>
        <v>-0.125</v>
      </c>
    </row>
    <row r="311" spans="1:5" x14ac:dyDescent="0.3">
      <c r="A311" s="5" t="s">
        <v>186</v>
      </c>
      <c r="B311" s="30">
        <f>SUM(B310:B310)</f>
        <v>35000</v>
      </c>
      <c r="C311" s="30">
        <f>SUM(C310:C310)</f>
        <v>40000</v>
      </c>
      <c r="D311" s="30">
        <f>B311-C311</f>
        <v>-5000</v>
      </c>
      <c r="E311" s="48">
        <f>(B311-C311)/C311</f>
        <v>-0.125</v>
      </c>
    </row>
    <row r="312" spans="1:5" x14ac:dyDescent="0.3">
      <c r="A312" s="11"/>
      <c r="B312" s="30"/>
      <c r="C312" s="30"/>
      <c r="D312" s="30"/>
      <c r="E312" s="48"/>
    </row>
    <row r="313" spans="1:5" x14ac:dyDescent="0.3">
      <c r="A313" s="5" t="s">
        <v>187</v>
      </c>
      <c r="B313" s="26"/>
      <c r="C313" s="26"/>
      <c r="D313" s="26"/>
      <c r="E313" s="46"/>
    </row>
    <row r="314" spans="1:5" ht="15" thickBot="1" x14ac:dyDescent="0.35">
      <c r="A314" s="4" t="s">
        <v>188</v>
      </c>
      <c r="B314" s="28">
        <v>1900</v>
      </c>
      <c r="C314" s="28">
        <v>2000</v>
      </c>
      <c r="D314" s="26">
        <f t="shared" ref="D314" si="80">B314-C314</f>
        <v>-100</v>
      </c>
      <c r="E314" s="46">
        <f t="shared" ref="E314" si="81">D314/C314</f>
        <v>-0.05</v>
      </c>
    </row>
    <row r="315" spans="1:5" x14ac:dyDescent="0.3">
      <c r="A315" s="5" t="s">
        <v>189</v>
      </c>
      <c r="B315" s="29">
        <v>2000</v>
      </c>
      <c r="C315" s="29">
        <v>2000</v>
      </c>
      <c r="D315" s="29">
        <f>B315-C315</f>
        <v>0</v>
      </c>
      <c r="E315" s="47">
        <f>(B315-C315)/C315</f>
        <v>0</v>
      </c>
    </row>
    <row r="316" spans="1:5" x14ac:dyDescent="0.3">
      <c r="A316" s="11"/>
      <c r="B316" s="30"/>
      <c r="C316" s="30"/>
      <c r="D316" s="30"/>
      <c r="E316" s="48"/>
    </row>
    <row r="317" spans="1:5" x14ac:dyDescent="0.3">
      <c r="A317" s="5" t="s">
        <v>190</v>
      </c>
      <c r="B317" s="26"/>
      <c r="C317" s="26"/>
      <c r="D317" s="26"/>
      <c r="E317" s="46"/>
    </row>
    <row r="318" spans="1:5" x14ac:dyDescent="0.3">
      <c r="A318" s="2" t="s">
        <v>191</v>
      </c>
      <c r="B318" s="28">
        <v>2000</v>
      </c>
      <c r="C318" s="28">
        <v>5000</v>
      </c>
      <c r="D318" s="26">
        <f t="shared" ref="D318:D319" si="82">B318-C318</f>
        <v>-3000</v>
      </c>
      <c r="E318" s="46">
        <f>D318/C318</f>
        <v>-0.6</v>
      </c>
    </row>
    <row r="319" spans="1:5" ht="15" thickBot="1" x14ac:dyDescent="0.35">
      <c r="A319" s="4" t="s">
        <v>192</v>
      </c>
      <c r="B319" s="60">
        <v>0</v>
      </c>
      <c r="C319" s="60">
        <v>10000</v>
      </c>
      <c r="D319" s="25">
        <f t="shared" si="82"/>
        <v>-10000</v>
      </c>
      <c r="E319" s="45">
        <f t="shared" ref="E319" si="83">D319/C319</f>
        <v>-1</v>
      </c>
    </row>
    <row r="320" spans="1:5" x14ac:dyDescent="0.3">
      <c r="A320" s="5" t="s">
        <v>193</v>
      </c>
      <c r="B320" s="30">
        <f>SUM(B318:B319)</f>
        <v>2000</v>
      </c>
      <c r="C320" s="30">
        <f>SUM(C318:C319)</f>
        <v>15000</v>
      </c>
      <c r="D320" s="30">
        <f>B320-C320</f>
        <v>-13000</v>
      </c>
      <c r="E320" s="48">
        <f>(B320-C320)/C320</f>
        <v>-0.8666666666666667</v>
      </c>
    </row>
    <row r="321" spans="1:5" x14ac:dyDescent="0.3">
      <c r="A321" s="11"/>
      <c r="B321" s="30"/>
      <c r="C321" s="30"/>
      <c r="D321" s="30"/>
      <c r="E321" s="48"/>
    </row>
    <row r="322" spans="1:5" x14ac:dyDescent="0.3">
      <c r="A322" s="5" t="s">
        <v>194</v>
      </c>
      <c r="B322" s="26"/>
      <c r="C322" s="26"/>
      <c r="D322" s="26"/>
      <c r="E322" s="46"/>
    </row>
    <row r="323" spans="1:5" x14ac:dyDescent="0.3">
      <c r="A323" s="2" t="s">
        <v>195</v>
      </c>
      <c r="B323" s="28">
        <v>10000</v>
      </c>
      <c r="C323" s="28">
        <v>15000</v>
      </c>
      <c r="D323" s="26">
        <f t="shared" ref="D323:D324" si="84">B323-C323</f>
        <v>-5000</v>
      </c>
      <c r="E323" s="46">
        <f t="shared" ref="E323:E324" si="85">D323/C323</f>
        <v>-0.33333333333333331</v>
      </c>
    </row>
    <row r="324" spans="1:5" ht="15" thickBot="1" x14ac:dyDescent="0.35">
      <c r="A324" s="4" t="s">
        <v>196</v>
      </c>
      <c r="B324" s="60">
        <v>2500</v>
      </c>
      <c r="C324" s="60">
        <v>4000</v>
      </c>
      <c r="D324" s="25">
        <f t="shared" si="84"/>
        <v>-1500</v>
      </c>
      <c r="E324" s="45">
        <f t="shared" si="85"/>
        <v>-0.375</v>
      </c>
    </row>
    <row r="325" spans="1:5" x14ac:dyDescent="0.3">
      <c r="A325" s="5" t="s">
        <v>197</v>
      </c>
      <c r="B325" s="30">
        <f>SUM(B323:B324)</f>
        <v>12500</v>
      </c>
      <c r="C325" s="30">
        <f>SUM(C323:C324)</f>
        <v>19000</v>
      </c>
      <c r="D325" s="30">
        <f>B325-C325</f>
        <v>-6500</v>
      </c>
      <c r="E325" s="48">
        <f>(B325-C325)/C325</f>
        <v>-0.34210526315789475</v>
      </c>
    </row>
    <row r="326" spans="1:5" x14ac:dyDescent="0.3">
      <c r="A326" s="11"/>
      <c r="B326" s="30"/>
      <c r="C326" s="30"/>
      <c r="D326" s="30"/>
      <c r="E326" s="48"/>
    </row>
    <row r="327" spans="1:5" x14ac:dyDescent="0.3">
      <c r="A327" s="5" t="s">
        <v>198</v>
      </c>
      <c r="B327" s="26"/>
      <c r="C327" s="26"/>
      <c r="D327" s="26"/>
      <c r="E327" s="46"/>
    </row>
    <row r="328" spans="1:5" x14ac:dyDescent="0.3">
      <c r="A328" s="2" t="s">
        <v>199</v>
      </c>
      <c r="B328" s="28">
        <f>C328*1.02</f>
        <v>45900</v>
      </c>
      <c r="C328" s="28">
        <v>45000</v>
      </c>
      <c r="D328" s="26">
        <f t="shared" ref="D328:D333" si="86">B328-C328</f>
        <v>900</v>
      </c>
      <c r="E328" s="46">
        <f t="shared" ref="E328:E333" si="87">D328/C328</f>
        <v>0.02</v>
      </c>
    </row>
    <row r="329" spans="1:5" x14ac:dyDescent="0.3">
      <c r="A329" s="2" t="s">
        <v>200</v>
      </c>
      <c r="B329" s="28">
        <v>1000</v>
      </c>
      <c r="C329" s="28">
        <v>1000</v>
      </c>
      <c r="D329" s="26">
        <f t="shared" si="86"/>
        <v>0</v>
      </c>
      <c r="E329" s="46">
        <f t="shared" si="87"/>
        <v>0</v>
      </c>
    </row>
    <row r="330" spans="1:5" x14ac:dyDescent="0.3">
      <c r="A330" s="2" t="s">
        <v>201</v>
      </c>
      <c r="B330" s="28">
        <v>425000</v>
      </c>
      <c r="C330" s="28">
        <f>420250+55200</f>
        <v>475450</v>
      </c>
      <c r="D330" s="26">
        <f t="shared" si="86"/>
        <v>-50450</v>
      </c>
      <c r="E330" s="46">
        <f t="shared" si="87"/>
        <v>-0.10611000105163529</v>
      </c>
    </row>
    <row r="331" spans="1:5" x14ac:dyDescent="0.3">
      <c r="A331" s="2" t="s">
        <v>202</v>
      </c>
      <c r="B331" s="28">
        <f>C331*1.02</f>
        <v>125460</v>
      </c>
      <c r="C331" s="28">
        <v>123000</v>
      </c>
      <c r="D331" s="26">
        <f t="shared" si="86"/>
        <v>2460</v>
      </c>
      <c r="E331" s="46">
        <f t="shared" si="87"/>
        <v>0.02</v>
      </c>
    </row>
    <row r="332" spans="1:5" x14ac:dyDescent="0.3">
      <c r="A332" s="2" t="s">
        <v>203</v>
      </c>
      <c r="B332" s="28">
        <v>4500</v>
      </c>
      <c r="C332" s="28">
        <v>4500</v>
      </c>
      <c r="D332" s="26">
        <f t="shared" si="86"/>
        <v>0</v>
      </c>
      <c r="E332" s="46">
        <f t="shared" si="87"/>
        <v>0</v>
      </c>
    </row>
    <row r="333" spans="1:5" ht="15" thickBot="1" x14ac:dyDescent="0.35">
      <c r="A333" s="4" t="s">
        <v>204</v>
      </c>
      <c r="B333" s="28">
        <f>(B330+B331)*0.2</f>
        <v>110092</v>
      </c>
      <c r="C333" s="28">
        <v>130157</v>
      </c>
      <c r="D333" s="26">
        <f t="shared" si="86"/>
        <v>-20065</v>
      </c>
      <c r="E333" s="46">
        <f t="shared" si="87"/>
        <v>-0.15415997602894965</v>
      </c>
    </row>
    <row r="334" spans="1:5" x14ac:dyDescent="0.3">
      <c r="A334" s="5" t="s">
        <v>205</v>
      </c>
      <c r="B334" s="29">
        <f t="shared" ref="B334" si="88">SUM(B328:B333)</f>
        <v>711952</v>
      </c>
      <c r="C334" s="29">
        <f t="shared" ref="C334" si="89">SUM(C328:C333)</f>
        <v>779107</v>
      </c>
      <c r="D334" s="29">
        <f>B334-C334</f>
        <v>-67155</v>
      </c>
      <c r="E334" s="47">
        <f>(B334-C334)/C334</f>
        <v>-8.6194835882619461E-2</v>
      </c>
    </row>
    <row r="335" spans="1:5" x14ac:dyDescent="0.3">
      <c r="A335" s="11"/>
      <c r="B335" s="30"/>
      <c r="C335" s="30"/>
      <c r="D335" s="30"/>
      <c r="E335" s="48"/>
    </row>
    <row r="336" spans="1:5" x14ac:dyDescent="0.3">
      <c r="A336" s="5" t="s">
        <v>206</v>
      </c>
      <c r="B336" s="28"/>
      <c r="C336" s="26"/>
      <c r="D336" s="26"/>
      <c r="E336" s="46"/>
    </row>
    <row r="337" spans="1:5" ht="15" thickBot="1" x14ac:dyDescent="0.35">
      <c r="A337" s="4" t="s">
        <v>207</v>
      </c>
      <c r="B337" s="60">
        <v>85000</v>
      </c>
      <c r="C337" s="60">
        <v>90000</v>
      </c>
      <c r="D337" s="25">
        <f t="shared" ref="D337" si="90">B337-C337</f>
        <v>-5000</v>
      </c>
      <c r="E337" s="45">
        <f>D337/C337</f>
        <v>-5.5555555555555552E-2</v>
      </c>
    </row>
    <row r="338" spans="1:5" x14ac:dyDescent="0.3">
      <c r="A338" s="5" t="s">
        <v>208</v>
      </c>
      <c r="B338" s="30">
        <f>SUM(B337:B337)</f>
        <v>85000</v>
      </c>
      <c r="C338" s="30">
        <f>SUM(C337:C337)</f>
        <v>90000</v>
      </c>
      <c r="D338" s="30">
        <f>B338-C338</f>
        <v>-5000</v>
      </c>
      <c r="E338" s="48">
        <f>(B338-C338)/C338</f>
        <v>-5.5555555555555552E-2</v>
      </c>
    </row>
    <row r="339" spans="1:5" x14ac:dyDescent="0.3">
      <c r="A339" s="11"/>
      <c r="B339" s="30"/>
      <c r="C339" s="30"/>
      <c r="D339" s="30"/>
      <c r="E339" s="48"/>
    </row>
    <row r="340" spans="1:5" x14ac:dyDescent="0.3">
      <c r="A340" s="5" t="s">
        <v>152</v>
      </c>
      <c r="B340" s="26"/>
      <c r="C340" s="26"/>
      <c r="D340" s="26"/>
      <c r="E340" s="46"/>
    </row>
    <row r="341" spans="1:5" x14ac:dyDescent="0.3">
      <c r="A341" s="2" t="s">
        <v>209</v>
      </c>
      <c r="B341" s="28">
        <v>5000</v>
      </c>
      <c r="C341" s="28">
        <v>5000</v>
      </c>
      <c r="D341" s="26">
        <f t="shared" ref="D341:D343" si="91">B341-C341</f>
        <v>0</v>
      </c>
      <c r="E341" s="46">
        <f t="shared" ref="E341:E343" si="92">D341/C341</f>
        <v>0</v>
      </c>
    </row>
    <row r="342" spans="1:5" x14ac:dyDescent="0.3">
      <c r="A342" s="2" t="s">
        <v>210</v>
      </c>
      <c r="B342" s="28">
        <v>5000</v>
      </c>
      <c r="C342" s="28">
        <v>5000</v>
      </c>
      <c r="D342" s="26">
        <f t="shared" si="91"/>
        <v>0</v>
      </c>
      <c r="E342" s="46">
        <f t="shared" si="92"/>
        <v>0</v>
      </c>
    </row>
    <row r="343" spans="1:5" ht="15" thickBot="1" x14ac:dyDescent="0.35">
      <c r="A343" s="4" t="s">
        <v>211</v>
      </c>
      <c r="B343" s="28">
        <v>2500</v>
      </c>
      <c r="C343" s="28">
        <v>2500</v>
      </c>
      <c r="D343" s="26">
        <f t="shared" si="91"/>
        <v>0</v>
      </c>
      <c r="E343" s="46">
        <f t="shared" si="92"/>
        <v>0</v>
      </c>
    </row>
    <row r="344" spans="1:5" x14ac:dyDescent="0.3">
      <c r="A344" s="5" t="s">
        <v>155</v>
      </c>
      <c r="B344" s="29">
        <f t="shared" ref="B344" si="93">SUM(B341:B343)</f>
        <v>12500</v>
      </c>
      <c r="C344" s="29">
        <f t="shared" ref="C344" si="94">SUM(C341:C343)</f>
        <v>12500</v>
      </c>
      <c r="D344" s="29">
        <f>B344-C344</f>
        <v>0</v>
      </c>
      <c r="E344" s="47">
        <f>(B344-C344)/C344</f>
        <v>0</v>
      </c>
    </row>
    <row r="345" spans="1:5" ht="15" thickBot="1" x14ac:dyDescent="0.35">
      <c r="A345" s="15"/>
      <c r="B345" s="30"/>
      <c r="C345" s="30"/>
      <c r="D345" s="30"/>
      <c r="E345" s="48"/>
    </row>
    <row r="346" spans="1:5" ht="15" thickBot="1" x14ac:dyDescent="0.35">
      <c r="A346" s="12" t="s">
        <v>567</v>
      </c>
      <c r="B346" s="31">
        <f>SUM(B344,B338,B334,B325,B320,B315,B311,B307)</f>
        <v>890952</v>
      </c>
      <c r="C346" s="31">
        <f t="shared" ref="C346:D346" si="95">SUM(C344,C338,C334,C325,C320,C315,C311,C307)</f>
        <v>991607</v>
      </c>
      <c r="D346" s="31">
        <f t="shared" si="95"/>
        <v>-100655</v>
      </c>
      <c r="E346" s="49">
        <f>(B346-C346)/C346</f>
        <v>-0.10150694781299446</v>
      </c>
    </row>
    <row r="347" spans="1:5" ht="15" thickBot="1" x14ac:dyDescent="0.35">
      <c r="A347" s="13"/>
      <c r="B347" s="32"/>
      <c r="C347" s="32"/>
      <c r="D347" s="32"/>
      <c r="E347" s="50"/>
    </row>
    <row r="348" spans="1:5" x14ac:dyDescent="0.3">
      <c r="A348" s="10" t="s">
        <v>519</v>
      </c>
      <c r="B348" s="26"/>
      <c r="C348" s="26"/>
      <c r="D348" s="26"/>
      <c r="E348" s="46"/>
    </row>
    <row r="349" spans="1:5" x14ac:dyDescent="0.3">
      <c r="A349" s="2" t="s">
        <v>149</v>
      </c>
      <c r="B349" s="28">
        <v>26000</v>
      </c>
      <c r="C349" s="28">
        <v>28000</v>
      </c>
      <c r="D349" s="26">
        <f t="shared" ref="D349:D354" si="96">B349-C349</f>
        <v>-2000</v>
      </c>
      <c r="E349" s="46">
        <f t="shared" ref="E349:E354" si="97">D349/C349</f>
        <v>-7.1428571428571425E-2</v>
      </c>
    </row>
    <row r="350" spans="1:5" x14ac:dyDescent="0.3">
      <c r="A350" s="2" t="s">
        <v>212</v>
      </c>
      <c r="B350" s="28">
        <v>7000</v>
      </c>
      <c r="C350" s="28">
        <v>7000</v>
      </c>
      <c r="D350" s="26">
        <f t="shared" si="96"/>
        <v>0</v>
      </c>
      <c r="E350" s="46">
        <f t="shared" si="97"/>
        <v>0</v>
      </c>
    </row>
    <row r="351" spans="1:5" x14ac:dyDescent="0.3">
      <c r="A351" s="2" t="s">
        <v>213</v>
      </c>
      <c r="B351" s="28">
        <v>5000</v>
      </c>
      <c r="C351" s="28">
        <v>5000</v>
      </c>
      <c r="D351" s="26">
        <f t="shared" si="96"/>
        <v>0</v>
      </c>
      <c r="E351" s="46">
        <f t="shared" si="97"/>
        <v>0</v>
      </c>
    </row>
    <row r="352" spans="1:5" x14ac:dyDescent="0.3">
      <c r="A352" s="2" t="s">
        <v>214</v>
      </c>
      <c r="B352" s="28">
        <v>10250</v>
      </c>
      <c r="C352" s="28">
        <v>11250</v>
      </c>
      <c r="D352" s="26">
        <f t="shared" si="96"/>
        <v>-1000</v>
      </c>
      <c r="E352" s="46">
        <f t="shared" si="97"/>
        <v>-8.8888888888888892E-2</v>
      </c>
    </row>
    <row r="353" spans="1:5" x14ac:dyDescent="0.3">
      <c r="A353" s="2" t="s">
        <v>215</v>
      </c>
      <c r="B353" s="28">
        <v>2000</v>
      </c>
      <c r="C353" s="28">
        <v>2000</v>
      </c>
      <c r="D353" s="26">
        <f t="shared" si="96"/>
        <v>0</v>
      </c>
      <c r="E353" s="46">
        <f t="shared" si="97"/>
        <v>0</v>
      </c>
    </row>
    <row r="354" spans="1:5" ht="15" thickBot="1" x14ac:dyDescent="0.35">
      <c r="A354" s="4" t="s">
        <v>216</v>
      </c>
      <c r="B354" s="60">
        <v>43000</v>
      </c>
      <c r="C354" s="60">
        <v>45000</v>
      </c>
      <c r="D354" s="25">
        <f t="shared" si="96"/>
        <v>-2000</v>
      </c>
      <c r="E354" s="45">
        <f t="shared" si="97"/>
        <v>-4.4444444444444446E-2</v>
      </c>
    </row>
    <row r="355" spans="1:5" ht="15" thickBot="1" x14ac:dyDescent="0.35">
      <c r="A355" s="12" t="s">
        <v>568</v>
      </c>
      <c r="B355" s="34">
        <f>SUM(B349:B354)</f>
        <v>93250</v>
      </c>
      <c r="C355" s="34">
        <f>SUM(C349:C354)</f>
        <v>98250</v>
      </c>
      <c r="D355" s="34">
        <f>B355-C355</f>
        <v>-5000</v>
      </c>
      <c r="E355" s="52">
        <f>(B355-C355)/C355</f>
        <v>-5.0890585241730277E-2</v>
      </c>
    </row>
    <row r="356" spans="1:5" ht="15" thickBot="1" x14ac:dyDescent="0.35">
      <c r="A356" s="13"/>
      <c r="B356" s="32"/>
      <c r="C356" s="32"/>
      <c r="D356" s="32"/>
      <c r="E356" s="50"/>
    </row>
    <row r="357" spans="1:5" x14ac:dyDescent="0.3">
      <c r="A357" s="10" t="s">
        <v>520</v>
      </c>
      <c r="B357" s="26"/>
      <c r="C357" s="26"/>
      <c r="D357" s="26"/>
      <c r="E357" s="46"/>
    </row>
    <row r="358" spans="1:5" x14ac:dyDescent="0.3">
      <c r="A358" s="5" t="s">
        <v>102</v>
      </c>
      <c r="B358" s="26"/>
      <c r="C358" s="26"/>
      <c r="D358" s="26"/>
      <c r="E358" s="46"/>
    </row>
    <row r="359" spans="1:5" ht="15" thickBot="1" x14ac:dyDescent="0.35">
      <c r="A359" s="4" t="s">
        <v>217</v>
      </c>
      <c r="B359" s="60">
        <v>3255</v>
      </c>
      <c r="C359" s="60">
        <v>3255</v>
      </c>
      <c r="D359" s="25">
        <f t="shared" ref="D359" si="98">B359-C359</f>
        <v>0</v>
      </c>
      <c r="E359" s="45">
        <f>D359/C359</f>
        <v>0</v>
      </c>
    </row>
    <row r="360" spans="1:5" x14ac:dyDescent="0.3">
      <c r="A360" s="5" t="s">
        <v>105</v>
      </c>
      <c r="B360" s="30">
        <f>SUM(B359:B359)</f>
        <v>3255</v>
      </c>
      <c r="C360" s="30">
        <f>SUM(C359:C359)</f>
        <v>3255</v>
      </c>
      <c r="D360" s="30">
        <f>B360-C360</f>
        <v>0</v>
      </c>
      <c r="E360" s="48">
        <f>(B360-C360)/C360</f>
        <v>0</v>
      </c>
    </row>
    <row r="361" spans="1:5" x14ac:dyDescent="0.3">
      <c r="A361" s="11"/>
      <c r="B361" s="30"/>
      <c r="C361" s="30"/>
      <c r="D361" s="30"/>
      <c r="E361" s="48"/>
    </row>
    <row r="362" spans="1:5" x14ac:dyDescent="0.3">
      <c r="A362" s="5" t="s">
        <v>106</v>
      </c>
      <c r="B362" s="26"/>
      <c r="C362" s="26"/>
      <c r="D362" s="26"/>
      <c r="E362" s="46"/>
    </row>
    <row r="363" spans="1:5" x14ac:dyDescent="0.3">
      <c r="A363" s="2" t="s">
        <v>218</v>
      </c>
      <c r="B363" s="28">
        <v>2000</v>
      </c>
      <c r="C363" s="28">
        <v>2000</v>
      </c>
      <c r="D363" s="26">
        <f t="shared" ref="D363:D365" si="99">B363-C363</f>
        <v>0</v>
      </c>
      <c r="E363" s="46">
        <f t="shared" ref="E363:E365" si="100">D363/C363</f>
        <v>0</v>
      </c>
    </row>
    <row r="364" spans="1:5" x14ac:dyDescent="0.3">
      <c r="A364" s="2" t="s">
        <v>219</v>
      </c>
      <c r="B364" s="28">
        <v>1000</v>
      </c>
      <c r="C364" s="28">
        <v>1000</v>
      </c>
      <c r="D364" s="26">
        <f t="shared" si="99"/>
        <v>0</v>
      </c>
      <c r="E364" s="46">
        <f t="shared" si="100"/>
        <v>0</v>
      </c>
    </row>
    <row r="365" spans="1:5" ht="15" thickBot="1" x14ac:dyDescent="0.35">
      <c r="A365" s="4" t="s">
        <v>220</v>
      </c>
      <c r="B365" s="28">
        <v>500</v>
      </c>
      <c r="C365" s="28">
        <v>500</v>
      </c>
      <c r="D365" s="26">
        <f t="shared" si="99"/>
        <v>0</v>
      </c>
      <c r="E365" s="46">
        <f t="shared" si="100"/>
        <v>0</v>
      </c>
    </row>
    <row r="366" spans="1:5" x14ac:dyDescent="0.3">
      <c r="A366" s="5" t="s">
        <v>109</v>
      </c>
      <c r="B366" s="29">
        <f t="shared" ref="B366" si="101">SUM(B363:B365)</f>
        <v>3500</v>
      </c>
      <c r="C366" s="29">
        <f t="shared" ref="C366" si="102">SUM(C363:C365)</f>
        <v>3500</v>
      </c>
      <c r="D366" s="29">
        <f>B366-C366</f>
        <v>0</v>
      </c>
      <c r="E366" s="47">
        <f>(B366-C366)/C366</f>
        <v>0</v>
      </c>
    </row>
    <row r="367" spans="1:5" ht="15" thickBot="1" x14ac:dyDescent="0.35">
      <c r="A367" s="15"/>
      <c r="B367" s="30"/>
      <c r="C367" s="30"/>
      <c r="D367" s="30"/>
      <c r="E367" s="48"/>
    </row>
    <row r="368" spans="1:5" ht="15" thickBot="1" x14ac:dyDescent="0.35">
      <c r="A368" s="12" t="s">
        <v>569</v>
      </c>
      <c r="B368" s="31">
        <f t="shared" ref="B368:C368" si="103">SUM(B366,B360)</f>
        <v>6755</v>
      </c>
      <c r="C368" s="31">
        <f t="shared" si="103"/>
        <v>6755</v>
      </c>
      <c r="D368" s="31">
        <f>B368-C368</f>
        <v>0</v>
      </c>
      <c r="E368" s="49">
        <f>(B368-C368)/C368</f>
        <v>0</v>
      </c>
    </row>
    <row r="369" spans="1:5" ht="15" thickBot="1" x14ac:dyDescent="0.35">
      <c r="A369" s="13"/>
      <c r="B369" s="33"/>
      <c r="C369" s="33"/>
      <c r="D369" s="33"/>
      <c r="E369" s="51"/>
    </row>
    <row r="370" spans="1:5" x14ac:dyDescent="0.3">
      <c r="A370" s="10" t="s">
        <v>635</v>
      </c>
      <c r="B370" s="63"/>
      <c r="C370" s="63"/>
      <c r="D370" s="63"/>
      <c r="E370" s="63"/>
    </row>
    <row r="371" spans="1:5" x14ac:dyDescent="0.3">
      <c r="A371" s="2" t="s">
        <v>641</v>
      </c>
      <c r="B371" s="28">
        <v>12000</v>
      </c>
      <c r="C371" s="28">
        <f>ROUND(12300*1.025,0)</f>
        <v>12608</v>
      </c>
      <c r="D371" s="26">
        <f t="shared" ref="D371:D372" si="104">B371-C371</f>
        <v>-608</v>
      </c>
      <c r="E371" s="46">
        <f t="shared" ref="E371:E373" si="105">D371/C371</f>
        <v>-4.8223350253807105E-2</v>
      </c>
    </row>
    <row r="372" spans="1:5" x14ac:dyDescent="0.3">
      <c r="A372" s="2" t="s">
        <v>642</v>
      </c>
      <c r="B372" s="28">
        <v>14400</v>
      </c>
      <c r="C372" s="28">
        <v>0</v>
      </c>
      <c r="D372" s="26">
        <f t="shared" si="104"/>
        <v>14400</v>
      </c>
      <c r="E372" s="46">
        <v>0</v>
      </c>
    </row>
    <row r="373" spans="1:5" x14ac:dyDescent="0.3">
      <c r="A373" s="2" t="s">
        <v>636</v>
      </c>
      <c r="B373" s="28">
        <v>40000</v>
      </c>
      <c r="C373" s="28">
        <f>41000*1.025</f>
        <v>42024.999999999993</v>
      </c>
      <c r="D373" s="26">
        <f>B373-C373</f>
        <v>-2024.9999999999927</v>
      </c>
      <c r="E373" s="46">
        <f t="shared" si="105"/>
        <v>-4.8185603807257421E-2</v>
      </c>
    </row>
    <row r="374" spans="1:5" ht="15" thickBot="1" x14ac:dyDescent="0.35">
      <c r="A374" s="4" t="s">
        <v>223</v>
      </c>
      <c r="B374" s="28">
        <v>95600</v>
      </c>
      <c r="C374" s="28">
        <v>110000</v>
      </c>
      <c r="D374" s="26">
        <f t="shared" ref="D374" si="106">B374-C374</f>
        <v>-14400</v>
      </c>
      <c r="E374" s="46">
        <f>D374/C374</f>
        <v>-0.13090909090909092</v>
      </c>
    </row>
    <row r="375" spans="1:5" ht="15" thickBot="1" x14ac:dyDescent="0.35">
      <c r="A375" s="12" t="s">
        <v>634</v>
      </c>
      <c r="B375" s="31">
        <f>SUM(B371:B374)</f>
        <v>162000</v>
      </c>
      <c r="C375" s="31">
        <f>SUM(C371:C374)</f>
        <v>164633</v>
      </c>
      <c r="D375" s="31">
        <f>B375-C375</f>
        <v>-2633</v>
      </c>
      <c r="E375" s="49">
        <f>(B375-C375)/C375</f>
        <v>-1.5993148396736986E-2</v>
      </c>
    </row>
    <row r="376" spans="1:5" ht="15" thickBot="1" x14ac:dyDescent="0.35">
      <c r="A376" s="15"/>
      <c r="B376" s="25"/>
      <c r="C376" s="25"/>
      <c r="D376" s="25"/>
      <c r="E376" s="45"/>
    </row>
    <row r="377" spans="1:5" x14ac:dyDescent="0.3">
      <c r="A377" s="10" t="s">
        <v>521</v>
      </c>
      <c r="B377" s="63"/>
      <c r="C377" s="63"/>
      <c r="D377" s="63"/>
      <c r="E377" s="63"/>
    </row>
    <row r="378" spans="1:5" x14ac:dyDescent="0.3">
      <c r="A378" s="5" t="s">
        <v>102</v>
      </c>
      <c r="B378" s="26"/>
      <c r="C378" s="26"/>
      <c r="D378" s="26"/>
      <c r="E378" s="46"/>
    </row>
    <row r="379" spans="1:5" x14ac:dyDescent="0.3">
      <c r="A379" s="2" t="s">
        <v>221</v>
      </c>
      <c r="B379" s="28">
        <v>4750</v>
      </c>
      <c r="C379" s="28">
        <v>5000</v>
      </c>
      <c r="D379" s="26">
        <f t="shared" ref="D379:D384" si="107">B379-C379</f>
        <v>-250</v>
      </c>
      <c r="E379" s="46">
        <f>D379/C379</f>
        <v>-0.05</v>
      </c>
    </row>
    <row r="380" spans="1:5" x14ac:dyDescent="0.3">
      <c r="A380" s="2" t="s">
        <v>222</v>
      </c>
      <c r="B380" s="28">
        <v>8000</v>
      </c>
      <c r="C380" s="28">
        <v>12000</v>
      </c>
      <c r="D380" s="26">
        <f t="shared" si="107"/>
        <v>-4000</v>
      </c>
      <c r="E380" s="46">
        <f>D380/C380</f>
        <v>-0.33333333333333331</v>
      </c>
    </row>
    <row r="381" spans="1:5" x14ac:dyDescent="0.3">
      <c r="A381" s="2" t="s">
        <v>224</v>
      </c>
      <c r="B381" s="28">
        <v>0</v>
      </c>
      <c r="C381" s="28">
        <v>2000</v>
      </c>
      <c r="D381" s="26">
        <f t="shared" si="107"/>
        <v>-2000</v>
      </c>
      <c r="E381" s="46">
        <f t="shared" ref="E381:E384" si="108">D381/C381</f>
        <v>-1</v>
      </c>
    </row>
    <row r="382" spans="1:5" x14ac:dyDescent="0.3">
      <c r="A382" s="2" t="s">
        <v>225</v>
      </c>
      <c r="B382" s="28">
        <v>1000</v>
      </c>
      <c r="C382" s="28">
        <v>1000</v>
      </c>
      <c r="D382" s="26">
        <f t="shared" si="107"/>
        <v>0</v>
      </c>
      <c r="E382" s="46">
        <f t="shared" si="108"/>
        <v>0</v>
      </c>
    </row>
    <row r="383" spans="1:5" x14ac:dyDescent="0.3">
      <c r="A383" s="2" t="s">
        <v>226</v>
      </c>
      <c r="B383" s="28">
        <v>45481</v>
      </c>
      <c r="C383" s="28">
        <v>44589</v>
      </c>
      <c r="D383" s="26">
        <f t="shared" si="107"/>
        <v>892</v>
      </c>
      <c r="E383" s="46">
        <f t="shared" si="108"/>
        <v>2.0004933952320079E-2</v>
      </c>
    </row>
    <row r="384" spans="1:5" ht="15" thickBot="1" x14ac:dyDescent="0.35">
      <c r="A384" s="4" t="s">
        <v>227</v>
      </c>
      <c r="B384" s="60">
        <v>1200</v>
      </c>
      <c r="C384" s="60">
        <v>1200</v>
      </c>
      <c r="D384" s="25">
        <f t="shared" si="107"/>
        <v>0</v>
      </c>
      <c r="E384" s="45">
        <f t="shared" si="108"/>
        <v>0</v>
      </c>
    </row>
    <row r="385" spans="1:5" x14ac:dyDescent="0.3">
      <c r="A385" s="5" t="s">
        <v>105</v>
      </c>
      <c r="B385" s="30">
        <f>SUM(B379:B384)</f>
        <v>60431</v>
      </c>
      <c r="C385" s="30">
        <f>SUM(C379:C384)</f>
        <v>65789</v>
      </c>
      <c r="D385" s="30">
        <f>SUM(D379:D384)</f>
        <v>-5358</v>
      </c>
      <c r="E385" s="30">
        <f>SUM(E379:E384)</f>
        <v>-1.3633283993810132</v>
      </c>
    </row>
    <row r="386" spans="1:5" x14ac:dyDescent="0.3">
      <c r="A386" s="11"/>
      <c r="B386" s="30"/>
      <c r="C386" s="30"/>
      <c r="D386" s="30"/>
      <c r="E386" s="48"/>
    </row>
    <row r="387" spans="1:5" x14ac:dyDescent="0.3">
      <c r="A387" s="5" t="s">
        <v>228</v>
      </c>
      <c r="B387" s="26"/>
      <c r="C387" s="26"/>
      <c r="D387" s="26"/>
      <c r="E387" s="46"/>
    </row>
    <row r="388" spans="1:5" x14ac:dyDescent="0.3">
      <c r="A388" s="2" t="s">
        <v>229</v>
      </c>
      <c r="B388" s="28">
        <v>400</v>
      </c>
      <c r="C388" s="28">
        <v>800</v>
      </c>
      <c r="D388" s="26">
        <f t="shared" ref="D388:D390" si="109">B388-C388</f>
        <v>-400</v>
      </c>
      <c r="E388" s="46">
        <f>D388/C388</f>
        <v>-0.5</v>
      </c>
    </row>
    <row r="389" spans="1:5" x14ac:dyDescent="0.3">
      <c r="A389" s="2" t="s">
        <v>230</v>
      </c>
      <c r="B389" s="28">
        <v>26440</v>
      </c>
      <c r="C389" s="28">
        <f>4600+21322</f>
        <v>25922</v>
      </c>
      <c r="D389" s="26">
        <f t="shared" si="109"/>
        <v>518</v>
      </c>
      <c r="E389" s="46">
        <f t="shared" ref="E389:E390" si="110">D389/C389</f>
        <v>1.9983026001080165E-2</v>
      </c>
    </row>
    <row r="390" spans="1:5" ht="15" thickBot="1" x14ac:dyDescent="0.35">
      <c r="A390" s="4" t="s">
        <v>231</v>
      </c>
      <c r="B390" s="28">
        <v>3000</v>
      </c>
      <c r="C390" s="28">
        <v>6600</v>
      </c>
      <c r="D390" s="26">
        <f t="shared" si="109"/>
        <v>-3600</v>
      </c>
      <c r="E390" s="46">
        <f t="shared" si="110"/>
        <v>-0.54545454545454541</v>
      </c>
    </row>
    <row r="391" spans="1:5" x14ac:dyDescent="0.3">
      <c r="A391" s="5" t="s">
        <v>232</v>
      </c>
      <c r="B391" s="29">
        <f>SUM(B388:B390)</f>
        <v>29840</v>
      </c>
      <c r="C391" s="29">
        <f>SUM(C388:C390)</f>
        <v>33322</v>
      </c>
      <c r="D391" s="29">
        <f>B391-C391</f>
        <v>-3482</v>
      </c>
      <c r="E391" s="47">
        <f>(B391-C391)/C391</f>
        <v>-0.10449552847968309</v>
      </c>
    </row>
    <row r="392" spans="1:5" x14ac:dyDescent="0.3">
      <c r="A392" s="11"/>
      <c r="B392" s="30"/>
      <c r="C392" s="30"/>
      <c r="D392" s="30"/>
      <c r="E392" s="48"/>
    </row>
    <row r="393" spans="1:5" x14ac:dyDescent="0.3">
      <c r="A393" s="5" t="s">
        <v>233</v>
      </c>
      <c r="B393" s="26"/>
      <c r="C393" s="26"/>
      <c r="D393" s="26"/>
      <c r="E393" s="46"/>
    </row>
    <row r="394" spans="1:5" x14ac:dyDescent="0.3">
      <c r="A394" s="2" t="s">
        <v>234</v>
      </c>
      <c r="B394" s="28">
        <v>500</v>
      </c>
      <c r="C394" s="28">
        <v>1000</v>
      </c>
      <c r="D394" s="26">
        <f t="shared" ref="D394:D396" si="111">B394-C394</f>
        <v>-500</v>
      </c>
      <c r="E394" s="46">
        <f t="shared" ref="E394:E396" si="112">D394/C394</f>
        <v>-0.5</v>
      </c>
    </row>
    <row r="395" spans="1:5" x14ac:dyDescent="0.3">
      <c r="A395" s="2" t="s">
        <v>235</v>
      </c>
      <c r="B395" s="28">
        <v>52808.5</v>
      </c>
      <c r="C395" s="28">
        <f>9200+42573</f>
        <v>51773</v>
      </c>
      <c r="D395" s="26">
        <f t="shared" si="111"/>
        <v>1035.5</v>
      </c>
      <c r="E395" s="46">
        <f t="shared" si="112"/>
        <v>2.0000772603480578E-2</v>
      </c>
    </row>
    <row r="396" spans="1:5" ht="15" thickBot="1" x14ac:dyDescent="0.35">
      <c r="A396" s="4" t="s">
        <v>236</v>
      </c>
      <c r="B396" s="28">
        <v>6700</v>
      </c>
      <c r="C396" s="28">
        <v>11905</v>
      </c>
      <c r="D396" s="26">
        <f t="shared" si="111"/>
        <v>-5205</v>
      </c>
      <c r="E396" s="46">
        <f t="shared" si="112"/>
        <v>-0.43721125577488451</v>
      </c>
    </row>
    <row r="397" spans="1:5" x14ac:dyDescent="0.3">
      <c r="A397" s="5" t="s">
        <v>237</v>
      </c>
      <c r="B397" s="29">
        <f t="shared" ref="B397" si="113">SUM(B394:B396)</f>
        <v>60008.5</v>
      </c>
      <c r="C397" s="29">
        <f t="shared" ref="C397" si="114">SUM(C394:C396)</f>
        <v>64678</v>
      </c>
      <c r="D397" s="29">
        <f>B397-C397</f>
        <v>-4669.5</v>
      </c>
      <c r="E397" s="47">
        <f>(B397-C397)/C397</f>
        <v>-7.2196109960110083E-2</v>
      </c>
    </row>
    <row r="398" spans="1:5" x14ac:dyDescent="0.3">
      <c r="A398" s="11"/>
      <c r="B398" s="30"/>
      <c r="C398" s="30"/>
      <c r="D398" s="30"/>
      <c r="E398" s="48"/>
    </row>
    <row r="399" spans="1:5" x14ac:dyDescent="0.3">
      <c r="A399" s="5" t="s">
        <v>238</v>
      </c>
      <c r="B399" s="26"/>
      <c r="C399" s="26"/>
      <c r="D399" s="26"/>
      <c r="E399" s="46"/>
    </row>
    <row r="400" spans="1:5" x14ac:dyDescent="0.3">
      <c r="A400" s="2" t="s">
        <v>239</v>
      </c>
      <c r="B400" s="28">
        <v>0</v>
      </c>
      <c r="C400" s="28">
        <v>1000</v>
      </c>
      <c r="D400" s="26">
        <f t="shared" ref="D400:D403" si="115">B400-C400</f>
        <v>-1000</v>
      </c>
      <c r="E400" s="46">
        <f t="shared" ref="E400:E403" si="116">D400/C400</f>
        <v>-1</v>
      </c>
    </row>
    <row r="401" spans="1:5" x14ac:dyDescent="0.3">
      <c r="A401" s="2" t="s">
        <v>240</v>
      </c>
      <c r="B401" s="28">
        <v>12500</v>
      </c>
      <c r="C401" s="28">
        <v>12500</v>
      </c>
      <c r="D401" s="26">
        <f t="shared" si="115"/>
        <v>0</v>
      </c>
      <c r="E401" s="46">
        <f t="shared" si="116"/>
        <v>0</v>
      </c>
    </row>
    <row r="402" spans="1:5" x14ac:dyDescent="0.3">
      <c r="A402" s="2" t="s">
        <v>241</v>
      </c>
      <c r="B402" s="28">
        <v>52808.5</v>
      </c>
      <c r="C402" s="28">
        <f>9200+42573</f>
        <v>51773</v>
      </c>
      <c r="D402" s="26">
        <f t="shared" si="115"/>
        <v>1035.5</v>
      </c>
      <c r="E402" s="46">
        <f t="shared" si="116"/>
        <v>2.0000772603480578E-2</v>
      </c>
    </row>
    <row r="403" spans="1:5" ht="15" thickBot="1" x14ac:dyDescent="0.35">
      <c r="A403" s="4" t="s">
        <v>242</v>
      </c>
      <c r="B403" s="28">
        <v>0</v>
      </c>
      <c r="C403" s="28">
        <v>3125</v>
      </c>
      <c r="D403" s="26">
        <f t="shared" si="115"/>
        <v>-3125</v>
      </c>
      <c r="E403" s="46">
        <f t="shared" si="116"/>
        <v>-1</v>
      </c>
    </row>
    <row r="404" spans="1:5" x14ac:dyDescent="0.3">
      <c r="A404" s="5" t="s">
        <v>243</v>
      </c>
      <c r="B404" s="29">
        <f t="shared" ref="B404" si="117">SUM(B400:B403)</f>
        <v>65308.5</v>
      </c>
      <c r="C404" s="29">
        <f t="shared" ref="C404" si="118">SUM(C400:C403)</f>
        <v>68398</v>
      </c>
      <c r="D404" s="29">
        <f>B404-C404</f>
        <v>-3089.5</v>
      </c>
      <c r="E404" s="47">
        <f>(B404-C404)/C404</f>
        <v>-4.5169449399105235E-2</v>
      </c>
    </row>
    <row r="405" spans="1:5" x14ac:dyDescent="0.3">
      <c r="A405" s="11"/>
      <c r="B405" s="30"/>
      <c r="C405" s="30"/>
      <c r="D405" s="30"/>
      <c r="E405" s="48"/>
    </row>
    <row r="406" spans="1:5" x14ac:dyDescent="0.3">
      <c r="A406" s="5" t="s">
        <v>244</v>
      </c>
      <c r="B406" s="26"/>
      <c r="C406" s="26"/>
      <c r="D406" s="26"/>
      <c r="E406" s="46"/>
    </row>
    <row r="407" spans="1:5" x14ac:dyDescent="0.3">
      <c r="A407" s="2" t="s">
        <v>245</v>
      </c>
      <c r="B407" s="28">
        <v>500</v>
      </c>
      <c r="C407" s="28">
        <v>1000</v>
      </c>
      <c r="D407" s="26">
        <f t="shared" ref="D407:D409" si="119">B407-C407</f>
        <v>-500</v>
      </c>
      <c r="E407" s="46">
        <f t="shared" ref="E407:E409" si="120">D407/C407</f>
        <v>-0.5</v>
      </c>
    </row>
    <row r="408" spans="1:5" x14ac:dyDescent="0.3">
      <c r="A408" s="2" t="s">
        <v>246</v>
      </c>
      <c r="B408" s="28">
        <v>52808.5</v>
      </c>
      <c r="C408" s="28">
        <f>9200+42573</f>
        <v>51773</v>
      </c>
      <c r="D408" s="26">
        <f t="shared" si="119"/>
        <v>1035.5</v>
      </c>
      <c r="E408" s="46">
        <f t="shared" si="120"/>
        <v>2.0000772603480578E-2</v>
      </c>
    </row>
    <row r="409" spans="1:5" ht="15" thickBot="1" x14ac:dyDescent="0.35">
      <c r="A409" s="4" t="s">
        <v>247</v>
      </c>
      <c r="B409" s="28">
        <v>2447</v>
      </c>
      <c r="C409" s="28">
        <v>6600</v>
      </c>
      <c r="D409" s="26">
        <f t="shared" si="119"/>
        <v>-4153</v>
      </c>
      <c r="E409" s="46">
        <f t="shared" si="120"/>
        <v>-0.62924242424242427</v>
      </c>
    </row>
    <row r="410" spans="1:5" x14ac:dyDescent="0.3">
      <c r="A410" s="5" t="s">
        <v>248</v>
      </c>
      <c r="B410" s="29">
        <f t="shared" ref="B410" si="121">SUM(B407:B409)</f>
        <v>55755.5</v>
      </c>
      <c r="C410" s="29">
        <f t="shared" ref="C410" si="122">SUM(C407:C409)</f>
        <v>59373</v>
      </c>
      <c r="D410" s="29">
        <f>B410-C410</f>
        <v>-3617.5</v>
      </c>
      <c r="E410" s="47">
        <f>(B410-C410)/C410</f>
        <v>-6.0928368113452244E-2</v>
      </c>
    </row>
    <row r="411" spans="1:5" x14ac:dyDescent="0.3">
      <c r="A411" s="11"/>
      <c r="B411" s="30"/>
      <c r="C411" s="30"/>
      <c r="D411" s="30"/>
      <c r="E411" s="48"/>
    </row>
    <row r="412" spans="1:5" x14ac:dyDescent="0.3">
      <c r="A412" s="5" t="s">
        <v>249</v>
      </c>
      <c r="B412" s="26"/>
      <c r="C412" s="26"/>
      <c r="D412" s="26"/>
      <c r="E412" s="46"/>
    </row>
    <row r="413" spans="1:5" x14ac:dyDescent="0.3">
      <c r="A413" s="2" t="s">
        <v>250</v>
      </c>
      <c r="B413" s="28">
        <v>500</v>
      </c>
      <c r="C413" s="28">
        <v>1000</v>
      </c>
      <c r="D413" s="26">
        <f t="shared" ref="D413:D416" si="123">B413-C413</f>
        <v>-500</v>
      </c>
      <c r="E413" s="46">
        <f t="shared" ref="E413:E416" si="124">D413/C413</f>
        <v>-0.5</v>
      </c>
    </row>
    <row r="414" spans="1:5" x14ac:dyDescent="0.3">
      <c r="A414" s="2" t="s">
        <v>251</v>
      </c>
      <c r="B414" s="28">
        <v>52808.5</v>
      </c>
      <c r="C414" s="28">
        <f>9200+42573</f>
        <v>51773</v>
      </c>
      <c r="D414" s="26">
        <f t="shared" si="123"/>
        <v>1035.5</v>
      </c>
      <c r="E414" s="46">
        <f t="shared" si="124"/>
        <v>2.0000772603480578E-2</v>
      </c>
    </row>
    <row r="415" spans="1:5" x14ac:dyDescent="0.3">
      <c r="A415" s="2" t="s">
        <v>252</v>
      </c>
      <c r="B415" s="28">
        <v>8711</v>
      </c>
      <c r="C415" s="28">
        <v>8711</v>
      </c>
      <c r="D415" s="26">
        <f t="shared" si="123"/>
        <v>0</v>
      </c>
      <c r="E415" s="46">
        <f t="shared" si="124"/>
        <v>0</v>
      </c>
    </row>
    <row r="416" spans="1:5" ht="15" thickBot="1" x14ac:dyDescent="0.35">
      <c r="A416" s="4" t="s">
        <v>253</v>
      </c>
      <c r="B416" s="28">
        <v>2447</v>
      </c>
      <c r="C416" s="28">
        <v>6600</v>
      </c>
      <c r="D416" s="26">
        <f t="shared" si="123"/>
        <v>-4153</v>
      </c>
      <c r="E416" s="46">
        <f t="shared" si="124"/>
        <v>-0.62924242424242427</v>
      </c>
    </row>
    <row r="417" spans="1:5" x14ac:dyDescent="0.3">
      <c r="A417" s="5" t="s">
        <v>254</v>
      </c>
      <c r="B417" s="29">
        <f t="shared" ref="B417" si="125">SUM(B413:B416)</f>
        <v>64466.5</v>
      </c>
      <c r="C417" s="29">
        <f t="shared" ref="C417" si="126">SUM(C413:C416)</f>
        <v>68084</v>
      </c>
      <c r="D417" s="29">
        <f>B417-C417</f>
        <v>-3617.5</v>
      </c>
      <c r="E417" s="47">
        <f>(B417-C417)/C417</f>
        <v>-5.3132894659538216E-2</v>
      </c>
    </row>
    <row r="418" spans="1:5" ht="15" thickBot="1" x14ac:dyDescent="0.35">
      <c r="A418" s="15"/>
      <c r="B418" s="30"/>
      <c r="C418" s="30"/>
      <c r="D418" s="30"/>
      <c r="E418" s="48"/>
    </row>
    <row r="419" spans="1:5" ht="15" thickBot="1" x14ac:dyDescent="0.35">
      <c r="A419" s="12" t="s">
        <v>571</v>
      </c>
      <c r="B419" s="31">
        <f>SUM(B417,B410,B404,B397,B391,B385)</f>
        <v>335810</v>
      </c>
      <c r="C419" s="31">
        <f t="shared" ref="C419:D419" si="127">SUM(C417,C410,C404,C397,C391,C385)</f>
        <v>359644</v>
      </c>
      <c r="D419" s="31">
        <f t="shared" si="127"/>
        <v>-23834</v>
      </c>
      <c r="E419" s="49">
        <f>(B419-C419)/C419</f>
        <v>-6.6271090300408175E-2</v>
      </c>
    </row>
    <row r="420" spans="1:5" ht="15" thickBot="1" x14ac:dyDescent="0.35">
      <c r="A420" s="13"/>
      <c r="B420" s="33"/>
      <c r="C420" s="33"/>
      <c r="D420" s="33"/>
      <c r="E420" s="51"/>
    </row>
    <row r="421" spans="1:5" x14ac:dyDescent="0.3">
      <c r="A421" s="10" t="s">
        <v>522</v>
      </c>
      <c r="B421" s="63"/>
      <c r="C421" s="63"/>
      <c r="D421" s="63"/>
      <c r="E421" s="63"/>
    </row>
    <row r="422" spans="1:5" x14ac:dyDescent="0.3">
      <c r="A422" s="2" t="s">
        <v>255</v>
      </c>
      <c r="B422" s="28">
        <v>0</v>
      </c>
      <c r="C422" s="28">
        <v>1500</v>
      </c>
      <c r="D422" s="26">
        <f t="shared" ref="D422:D429" si="128">B422-C422</f>
        <v>-1500</v>
      </c>
      <c r="E422" s="46">
        <f t="shared" ref="E422:E429" si="129">D422/C422</f>
        <v>-1</v>
      </c>
    </row>
    <row r="423" spans="1:5" x14ac:dyDescent="0.3">
      <c r="A423" s="2" t="s">
        <v>256</v>
      </c>
      <c r="B423" s="28">
        <v>5000</v>
      </c>
      <c r="C423" s="28">
        <v>5000</v>
      </c>
      <c r="D423" s="26">
        <f t="shared" si="128"/>
        <v>0</v>
      </c>
      <c r="E423" s="46">
        <f t="shared" si="129"/>
        <v>0</v>
      </c>
    </row>
    <row r="424" spans="1:5" x14ac:dyDescent="0.3">
      <c r="A424" s="2" t="s">
        <v>257</v>
      </c>
      <c r="B424" s="28">
        <v>500</v>
      </c>
      <c r="C424" s="28">
        <v>400</v>
      </c>
      <c r="D424" s="26">
        <f t="shared" si="128"/>
        <v>100</v>
      </c>
      <c r="E424" s="46">
        <f t="shared" si="129"/>
        <v>0.25</v>
      </c>
    </row>
    <row r="425" spans="1:5" x14ac:dyDescent="0.3">
      <c r="A425" s="2" t="s">
        <v>258</v>
      </c>
      <c r="B425" s="28">
        <v>2000</v>
      </c>
      <c r="C425" s="28">
        <v>2000</v>
      </c>
      <c r="D425" s="26">
        <f t="shared" si="128"/>
        <v>0</v>
      </c>
      <c r="E425" s="46">
        <f t="shared" si="129"/>
        <v>0</v>
      </c>
    </row>
    <row r="426" spans="1:5" x14ac:dyDescent="0.3">
      <c r="A426" s="2" t="s">
        <v>259</v>
      </c>
      <c r="B426" s="28">
        <v>1200</v>
      </c>
      <c r="C426" s="28">
        <v>1500</v>
      </c>
      <c r="D426" s="26">
        <f t="shared" si="128"/>
        <v>-300</v>
      </c>
      <c r="E426" s="46">
        <f t="shared" si="129"/>
        <v>-0.2</v>
      </c>
    </row>
    <row r="427" spans="1:5" x14ac:dyDescent="0.3">
      <c r="A427" s="2" t="s">
        <v>260</v>
      </c>
      <c r="B427" s="28">
        <v>1200</v>
      </c>
      <c r="C427" s="28">
        <v>1000</v>
      </c>
      <c r="D427" s="26">
        <f t="shared" si="128"/>
        <v>200</v>
      </c>
      <c r="E427" s="46">
        <f t="shared" si="129"/>
        <v>0.2</v>
      </c>
    </row>
    <row r="428" spans="1:5" x14ac:dyDescent="0.3">
      <c r="A428" s="2" t="s">
        <v>261</v>
      </c>
      <c r="B428" s="28">
        <v>1500</v>
      </c>
      <c r="C428" s="28">
        <v>2000</v>
      </c>
      <c r="D428" s="26">
        <f t="shared" si="128"/>
        <v>-500</v>
      </c>
      <c r="E428" s="46">
        <f t="shared" si="129"/>
        <v>-0.25</v>
      </c>
    </row>
    <row r="429" spans="1:5" ht="15" thickBot="1" x14ac:dyDescent="0.35">
      <c r="A429" s="4" t="s">
        <v>262</v>
      </c>
      <c r="B429" s="60">
        <v>500</v>
      </c>
      <c r="C429" s="60">
        <v>700</v>
      </c>
      <c r="D429" s="25">
        <f t="shared" si="128"/>
        <v>-200</v>
      </c>
      <c r="E429" s="45">
        <f t="shared" si="129"/>
        <v>-0.2857142857142857</v>
      </c>
    </row>
    <row r="430" spans="1:5" ht="15" thickBot="1" x14ac:dyDescent="0.35">
      <c r="A430" s="12" t="s">
        <v>572</v>
      </c>
      <c r="B430" s="34">
        <f>SUM(B422:B429)</f>
        <v>11900</v>
      </c>
      <c r="C430" s="34">
        <f>SUM(C422:C429)</f>
        <v>14100</v>
      </c>
      <c r="D430" s="34">
        <f>B430-C430</f>
        <v>-2200</v>
      </c>
      <c r="E430" s="52">
        <f>(B430-C430)/C430</f>
        <v>-0.15602836879432624</v>
      </c>
    </row>
    <row r="431" spans="1:5" ht="15" thickBot="1" x14ac:dyDescent="0.35">
      <c r="A431" s="12"/>
      <c r="B431" s="31"/>
      <c r="C431" s="31"/>
      <c r="D431" s="31"/>
      <c r="E431" s="49"/>
    </row>
    <row r="432" spans="1:5" x14ac:dyDescent="0.3">
      <c r="A432" s="10" t="s">
        <v>629</v>
      </c>
      <c r="B432" s="63"/>
      <c r="C432" s="63"/>
      <c r="D432" s="63"/>
      <c r="E432" s="63"/>
    </row>
    <row r="433" spans="1:5" x14ac:dyDescent="0.3">
      <c r="A433" s="5" t="s">
        <v>102</v>
      </c>
      <c r="B433" s="26"/>
      <c r="C433" s="26"/>
      <c r="D433" s="26"/>
      <c r="E433" s="46"/>
    </row>
    <row r="434" spans="1:5" x14ac:dyDescent="0.3">
      <c r="A434" s="2" t="s">
        <v>263</v>
      </c>
      <c r="B434" s="28">
        <v>1000</v>
      </c>
      <c r="C434" s="28">
        <v>1000</v>
      </c>
      <c r="D434" s="26">
        <f t="shared" ref="D434:D441" si="130">B434-C434</f>
        <v>0</v>
      </c>
      <c r="E434" s="46">
        <f t="shared" ref="E434:E441" si="131">D434/C434</f>
        <v>0</v>
      </c>
    </row>
    <row r="435" spans="1:5" x14ac:dyDescent="0.3">
      <c r="A435" s="2" t="s">
        <v>264</v>
      </c>
      <c r="B435" s="28">
        <v>2000</v>
      </c>
      <c r="C435" s="28">
        <v>2000</v>
      </c>
      <c r="D435" s="26">
        <f t="shared" si="130"/>
        <v>0</v>
      </c>
      <c r="E435" s="46">
        <f t="shared" si="131"/>
        <v>0</v>
      </c>
    </row>
    <row r="436" spans="1:5" x14ac:dyDescent="0.3">
      <c r="A436" s="2" t="s">
        <v>265</v>
      </c>
      <c r="B436" s="28">
        <v>1000</v>
      </c>
      <c r="C436" s="28">
        <v>1000</v>
      </c>
      <c r="D436" s="26">
        <f t="shared" si="130"/>
        <v>0</v>
      </c>
      <c r="E436" s="46">
        <f t="shared" si="131"/>
        <v>0</v>
      </c>
    </row>
    <row r="437" spans="1:5" x14ac:dyDescent="0.3">
      <c r="A437" s="2" t="s">
        <v>266</v>
      </c>
      <c r="B437" s="28">
        <v>1500</v>
      </c>
      <c r="C437" s="28">
        <v>1500</v>
      </c>
      <c r="D437" s="26">
        <f t="shared" si="130"/>
        <v>0</v>
      </c>
      <c r="E437" s="46">
        <f t="shared" si="131"/>
        <v>0</v>
      </c>
    </row>
    <row r="438" spans="1:5" x14ac:dyDescent="0.3">
      <c r="A438" s="2" t="s">
        <v>267</v>
      </c>
      <c r="B438" s="28">
        <v>4000</v>
      </c>
      <c r="C438" s="28">
        <v>4000</v>
      </c>
      <c r="D438" s="26">
        <f t="shared" si="130"/>
        <v>0</v>
      </c>
      <c r="E438" s="46">
        <f t="shared" si="131"/>
        <v>0</v>
      </c>
    </row>
    <row r="439" spans="1:5" x14ac:dyDescent="0.3">
      <c r="A439" s="2" t="s">
        <v>268</v>
      </c>
      <c r="B439" s="28">
        <v>1500</v>
      </c>
      <c r="C439" s="28">
        <v>1500</v>
      </c>
      <c r="D439" s="26">
        <f t="shared" si="130"/>
        <v>0</v>
      </c>
      <c r="E439" s="46">
        <f t="shared" si="131"/>
        <v>0</v>
      </c>
    </row>
    <row r="440" spans="1:5" x14ac:dyDescent="0.3">
      <c r="A440" s="2" t="s">
        <v>269</v>
      </c>
      <c r="B440" s="28">
        <v>8400</v>
      </c>
      <c r="C440" s="28">
        <v>8400</v>
      </c>
      <c r="D440" s="26">
        <f t="shared" si="130"/>
        <v>0</v>
      </c>
      <c r="E440" s="46">
        <f t="shared" si="131"/>
        <v>0</v>
      </c>
    </row>
    <row r="441" spans="1:5" ht="15" thickBot="1" x14ac:dyDescent="0.35">
      <c r="A441" s="4" t="s">
        <v>270</v>
      </c>
      <c r="B441" s="28">
        <v>1500</v>
      </c>
      <c r="C441" s="28">
        <v>1500</v>
      </c>
      <c r="D441" s="26">
        <f t="shared" si="130"/>
        <v>0</v>
      </c>
      <c r="E441" s="46">
        <f t="shared" si="131"/>
        <v>0</v>
      </c>
    </row>
    <row r="442" spans="1:5" x14ac:dyDescent="0.3">
      <c r="A442" s="5" t="s">
        <v>105</v>
      </c>
      <c r="B442" s="29">
        <f t="shared" ref="B442:C442" si="132">SUM(B434:B441)</f>
        <v>20900</v>
      </c>
      <c r="C442" s="29">
        <f t="shared" si="132"/>
        <v>20900</v>
      </c>
      <c r="D442" s="29">
        <f>B442-C442</f>
        <v>0</v>
      </c>
      <c r="E442" s="47">
        <f>(B442-C442)/C442</f>
        <v>0</v>
      </c>
    </row>
    <row r="443" spans="1:5" x14ac:dyDescent="0.3">
      <c r="A443" s="11"/>
      <c r="B443" s="30"/>
      <c r="C443" s="30"/>
      <c r="D443" s="30"/>
      <c r="E443" s="48"/>
    </row>
    <row r="444" spans="1:5" x14ac:dyDescent="0.3">
      <c r="A444" s="5" t="s">
        <v>271</v>
      </c>
      <c r="B444" s="26"/>
      <c r="C444" s="26"/>
      <c r="D444" s="26"/>
      <c r="E444" s="46"/>
    </row>
    <row r="445" spans="1:5" x14ac:dyDescent="0.3">
      <c r="A445" s="2" t="s">
        <v>272</v>
      </c>
      <c r="B445" s="28">
        <v>20000</v>
      </c>
      <c r="C445" s="28">
        <v>20000</v>
      </c>
      <c r="D445" s="26">
        <f t="shared" ref="D445:D452" si="133">B445-C445</f>
        <v>0</v>
      </c>
      <c r="E445" s="46">
        <f t="shared" ref="E445:E452" si="134">D445/C445</f>
        <v>0</v>
      </c>
    </row>
    <row r="446" spans="1:5" x14ac:dyDescent="0.3">
      <c r="A446" s="2" t="s">
        <v>273</v>
      </c>
      <c r="B446" s="28">
        <v>1000</v>
      </c>
      <c r="C446" s="28">
        <v>1000</v>
      </c>
      <c r="D446" s="26">
        <f t="shared" si="133"/>
        <v>0</v>
      </c>
      <c r="E446" s="46">
        <f t="shared" si="134"/>
        <v>0</v>
      </c>
    </row>
    <row r="447" spans="1:5" x14ac:dyDescent="0.3">
      <c r="A447" s="2" t="s">
        <v>274</v>
      </c>
      <c r="B447" s="28">
        <v>2450</v>
      </c>
      <c r="C447" s="28">
        <v>2450</v>
      </c>
      <c r="D447" s="26">
        <f t="shared" si="133"/>
        <v>0</v>
      </c>
      <c r="E447" s="46">
        <f t="shared" si="134"/>
        <v>0</v>
      </c>
    </row>
    <row r="448" spans="1:5" x14ac:dyDescent="0.3">
      <c r="A448" s="2" t="s">
        <v>275</v>
      </c>
      <c r="B448" s="28">
        <v>8000</v>
      </c>
      <c r="C448" s="28">
        <v>8000</v>
      </c>
      <c r="D448" s="26">
        <f t="shared" si="133"/>
        <v>0</v>
      </c>
      <c r="E448" s="46">
        <f t="shared" si="134"/>
        <v>0</v>
      </c>
    </row>
    <row r="449" spans="1:5" x14ac:dyDescent="0.3">
      <c r="A449" s="2" t="s">
        <v>276</v>
      </c>
      <c r="B449" s="28">
        <v>7000</v>
      </c>
      <c r="C449" s="28">
        <v>7000</v>
      </c>
      <c r="D449" s="26">
        <f t="shared" si="133"/>
        <v>0</v>
      </c>
      <c r="E449" s="46">
        <f t="shared" si="134"/>
        <v>0</v>
      </c>
    </row>
    <row r="450" spans="1:5" x14ac:dyDescent="0.3">
      <c r="A450" s="2" t="s">
        <v>277</v>
      </c>
      <c r="B450" s="28">
        <v>5500</v>
      </c>
      <c r="C450" s="28">
        <v>5500</v>
      </c>
      <c r="D450" s="26">
        <f t="shared" si="133"/>
        <v>0</v>
      </c>
      <c r="E450" s="46">
        <f t="shared" si="134"/>
        <v>0</v>
      </c>
    </row>
    <row r="451" spans="1:5" x14ac:dyDescent="0.3">
      <c r="A451" s="2" t="s">
        <v>278</v>
      </c>
      <c r="B451" s="28">
        <v>4000</v>
      </c>
      <c r="C451" s="28">
        <v>4000</v>
      </c>
      <c r="D451" s="26">
        <f t="shared" si="133"/>
        <v>0</v>
      </c>
      <c r="E451" s="46">
        <f t="shared" si="134"/>
        <v>0</v>
      </c>
    </row>
    <row r="452" spans="1:5" ht="15" thickBot="1" x14ac:dyDescent="0.35">
      <c r="A452" s="4" t="s">
        <v>279</v>
      </c>
      <c r="B452" s="28">
        <v>46000</v>
      </c>
      <c r="C452" s="28">
        <v>10000</v>
      </c>
      <c r="D452" s="26">
        <f t="shared" si="133"/>
        <v>36000</v>
      </c>
      <c r="E452" s="46">
        <f t="shared" si="134"/>
        <v>3.6</v>
      </c>
    </row>
    <row r="453" spans="1:5" x14ac:dyDescent="0.3">
      <c r="A453" s="5" t="s">
        <v>280</v>
      </c>
      <c r="B453" s="29">
        <f t="shared" ref="B453:C453" si="135">SUM(B445:B452)</f>
        <v>93950</v>
      </c>
      <c r="C453" s="29">
        <f t="shared" si="135"/>
        <v>57950</v>
      </c>
      <c r="D453" s="29">
        <f>B453-C453</f>
        <v>36000</v>
      </c>
      <c r="E453" s="47">
        <f>(B453-C453)/C453</f>
        <v>0.62122519413287314</v>
      </c>
    </row>
    <row r="454" spans="1:5" x14ac:dyDescent="0.3">
      <c r="A454" s="11"/>
      <c r="B454" s="30"/>
      <c r="C454" s="30"/>
      <c r="D454" s="30"/>
      <c r="E454" s="48"/>
    </row>
    <row r="455" spans="1:5" x14ac:dyDescent="0.3">
      <c r="A455" s="5" t="s">
        <v>281</v>
      </c>
      <c r="B455" s="26"/>
      <c r="C455" s="26"/>
      <c r="D455" s="26"/>
      <c r="E455" s="46"/>
    </row>
    <row r="456" spans="1:5" x14ac:dyDescent="0.3">
      <c r="A456" s="2" t="s">
        <v>282</v>
      </c>
      <c r="B456" s="28">
        <v>50000</v>
      </c>
      <c r="C456" s="28">
        <v>50000</v>
      </c>
      <c r="D456" s="26">
        <f t="shared" ref="D456:D459" si="136">B456-C456</f>
        <v>0</v>
      </c>
      <c r="E456" s="46">
        <f t="shared" ref="E456:E459" si="137">D456/C456</f>
        <v>0</v>
      </c>
    </row>
    <row r="457" spans="1:5" x14ac:dyDescent="0.3">
      <c r="A457" s="2" t="s">
        <v>283</v>
      </c>
      <c r="B457" s="28">
        <v>1000</v>
      </c>
      <c r="C457" s="28">
        <v>1000</v>
      </c>
      <c r="D457" s="26">
        <f t="shared" si="136"/>
        <v>0</v>
      </c>
      <c r="E457" s="46">
        <f t="shared" si="137"/>
        <v>0</v>
      </c>
    </row>
    <row r="458" spans="1:5" x14ac:dyDescent="0.3">
      <c r="A458" s="2" t="s">
        <v>284</v>
      </c>
      <c r="B458" s="28">
        <v>5000</v>
      </c>
      <c r="C458" s="28">
        <v>5000</v>
      </c>
      <c r="D458" s="26">
        <f t="shared" si="136"/>
        <v>0</v>
      </c>
      <c r="E458" s="46">
        <f t="shared" si="137"/>
        <v>0</v>
      </c>
    </row>
    <row r="459" spans="1:5" ht="15" thickBot="1" x14ac:dyDescent="0.35">
      <c r="A459" s="4" t="s">
        <v>285</v>
      </c>
      <c r="B459" s="28">
        <v>1000</v>
      </c>
      <c r="C459" s="28">
        <v>1000</v>
      </c>
      <c r="D459" s="26">
        <f t="shared" si="136"/>
        <v>0</v>
      </c>
      <c r="E459" s="46">
        <f t="shared" si="137"/>
        <v>0</v>
      </c>
    </row>
    <row r="460" spans="1:5" x14ac:dyDescent="0.3">
      <c r="A460" s="5" t="s">
        <v>286</v>
      </c>
      <c r="B460" s="29">
        <f t="shared" ref="B460" si="138">SUM(B456:B459)</f>
        <v>57000</v>
      </c>
      <c r="C460" s="29">
        <f t="shared" ref="C460" si="139">SUM(C456:C459)</f>
        <v>57000</v>
      </c>
      <c r="D460" s="29">
        <f>B460-C460</f>
        <v>0</v>
      </c>
      <c r="E460" s="47">
        <f>(B460-C460)/C460</f>
        <v>0</v>
      </c>
    </row>
    <row r="461" spans="1:5" x14ac:dyDescent="0.3">
      <c r="A461" s="11"/>
      <c r="B461" s="30"/>
      <c r="C461" s="30"/>
      <c r="D461" s="30"/>
      <c r="E461" s="48"/>
    </row>
    <row r="462" spans="1:5" x14ac:dyDescent="0.3">
      <c r="A462" s="5" t="s">
        <v>106</v>
      </c>
      <c r="B462" s="26"/>
      <c r="C462" s="26"/>
      <c r="D462" s="26"/>
      <c r="E462" s="46"/>
    </row>
    <row r="463" spans="1:5" x14ac:dyDescent="0.3">
      <c r="A463" s="2" t="s">
        <v>287</v>
      </c>
      <c r="B463" s="28">
        <v>5000</v>
      </c>
      <c r="C463" s="28">
        <v>5000</v>
      </c>
      <c r="D463" s="26">
        <f t="shared" ref="D463:D468" si="140">B463-C463</f>
        <v>0</v>
      </c>
      <c r="E463" s="46">
        <f t="shared" ref="E463:E468" si="141">D463/C463</f>
        <v>0</v>
      </c>
    </row>
    <row r="464" spans="1:5" x14ac:dyDescent="0.3">
      <c r="A464" s="2" t="s">
        <v>288</v>
      </c>
      <c r="B464" s="28">
        <v>10000</v>
      </c>
      <c r="C464" s="28">
        <v>10000</v>
      </c>
      <c r="D464" s="26">
        <f t="shared" si="140"/>
        <v>0</v>
      </c>
      <c r="E464" s="46">
        <f t="shared" si="141"/>
        <v>0</v>
      </c>
    </row>
    <row r="465" spans="1:5" x14ac:dyDescent="0.3">
      <c r="A465" s="2" t="s">
        <v>289</v>
      </c>
      <c r="B465" s="28">
        <v>4600</v>
      </c>
      <c r="C465" s="28">
        <v>4600</v>
      </c>
      <c r="D465" s="26">
        <f t="shared" si="140"/>
        <v>0</v>
      </c>
      <c r="E465" s="46">
        <f t="shared" si="141"/>
        <v>0</v>
      </c>
    </row>
    <row r="466" spans="1:5" x14ac:dyDescent="0.3">
      <c r="A466" s="2" t="s">
        <v>290</v>
      </c>
      <c r="B466" s="28">
        <v>36000</v>
      </c>
      <c r="C466" s="28">
        <v>36000</v>
      </c>
      <c r="D466" s="26">
        <f t="shared" si="140"/>
        <v>0</v>
      </c>
      <c r="E466" s="46">
        <f t="shared" si="141"/>
        <v>0</v>
      </c>
    </row>
    <row r="467" spans="1:5" x14ac:dyDescent="0.3">
      <c r="A467" s="2" t="s">
        <v>291</v>
      </c>
      <c r="B467" s="28">
        <v>100</v>
      </c>
      <c r="C467" s="28">
        <v>100</v>
      </c>
      <c r="D467" s="26">
        <f t="shared" si="140"/>
        <v>0</v>
      </c>
      <c r="E467" s="46">
        <f t="shared" si="141"/>
        <v>0</v>
      </c>
    </row>
    <row r="468" spans="1:5" ht="15" thickBot="1" x14ac:dyDescent="0.35">
      <c r="A468" s="4" t="s">
        <v>292</v>
      </c>
      <c r="B468" s="28">
        <v>4100</v>
      </c>
      <c r="C468" s="28">
        <v>4100</v>
      </c>
      <c r="D468" s="26">
        <f t="shared" si="140"/>
        <v>0</v>
      </c>
      <c r="E468" s="46">
        <f t="shared" si="141"/>
        <v>0</v>
      </c>
    </row>
    <row r="469" spans="1:5" x14ac:dyDescent="0.3">
      <c r="A469" s="5" t="s">
        <v>109</v>
      </c>
      <c r="B469" s="29">
        <f t="shared" ref="B469:C469" si="142">SUM(B463:B468)</f>
        <v>59800</v>
      </c>
      <c r="C469" s="29">
        <f t="shared" si="142"/>
        <v>59800</v>
      </c>
      <c r="D469" s="29">
        <f>B469-C469</f>
        <v>0</v>
      </c>
      <c r="E469" s="47">
        <f>(B469-C469)/C469</f>
        <v>0</v>
      </c>
    </row>
    <row r="470" spans="1:5" x14ac:dyDescent="0.3">
      <c r="A470" s="11"/>
      <c r="B470" s="30"/>
      <c r="C470" s="30"/>
      <c r="D470" s="30"/>
      <c r="E470" s="48"/>
    </row>
    <row r="471" spans="1:5" x14ac:dyDescent="0.3">
      <c r="A471" s="5" t="s">
        <v>293</v>
      </c>
      <c r="B471" s="26"/>
      <c r="C471" s="26"/>
      <c r="D471" s="26"/>
      <c r="E471" s="46"/>
    </row>
    <row r="472" spans="1:5" x14ac:dyDescent="0.3">
      <c r="A472" s="2" t="s">
        <v>294</v>
      </c>
      <c r="B472" s="28">
        <v>1000</v>
      </c>
      <c r="C472" s="28">
        <v>20500</v>
      </c>
      <c r="D472" s="26">
        <f t="shared" ref="D472:D475" si="143">B472-C472</f>
        <v>-19500</v>
      </c>
      <c r="E472" s="46">
        <f t="shared" ref="E472:E475" si="144">D472/C472</f>
        <v>-0.95121951219512191</v>
      </c>
    </row>
    <row r="473" spans="1:5" x14ac:dyDescent="0.3">
      <c r="A473" s="2" t="s">
        <v>295</v>
      </c>
      <c r="B473" s="28">
        <v>55713</v>
      </c>
      <c r="C473" s="28">
        <v>90354</v>
      </c>
      <c r="D473" s="26">
        <f t="shared" si="143"/>
        <v>-34641</v>
      </c>
      <c r="E473" s="46">
        <f t="shared" si="144"/>
        <v>-0.38339199150009962</v>
      </c>
    </row>
    <row r="474" spans="1:5" x14ac:dyDescent="0.3">
      <c r="A474" s="2" t="s">
        <v>296</v>
      </c>
      <c r="B474" s="28">
        <v>42025</v>
      </c>
      <c r="C474" s="28">
        <v>42025</v>
      </c>
      <c r="D474" s="26">
        <f t="shared" si="143"/>
        <v>0</v>
      </c>
      <c r="E474" s="46">
        <f t="shared" si="144"/>
        <v>0</v>
      </c>
    </row>
    <row r="475" spans="1:5" ht="15" thickBot="1" x14ac:dyDescent="0.35">
      <c r="A475" s="4" t="s">
        <v>297</v>
      </c>
      <c r="B475" s="28">
        <v>52531</v>
      </c>
      <c r="C475" s="28">
        <v>52531</v>
      </c>
      <c r="D475" s="26">
        <f t="shared" si="143"/>
        <v>0</v>
      </c>
      <c r="E475" s="46">
        <f t="shared" si="144"/>
        <v>0</v>
      </c>
    </row>
    <row r="476" spans="1:5" x14ac:dyDescent="0.3">
      <c r="A476" s="5" t="s">
        <v>298</v>
      </c>
      <c r="B476" s="29">
        <f t="shared" ref="B476" si="145">SUM(B472:B475)</f>
        <v>151269</v>
      </c>
      <c r="C476" s="29">
        <f t="shared" ref="C476" si="146">SUM(C472:C475)</f>
        <v>205410</v>
      </c>
      <c r="D476" s="29">
        <f>B476-C476</f>
        <v>-54141</v>
      </c>
      <c r="E476" s="47">
        <f>(B476-C476)/C476</f>
        <v>-0.26357528844749523</v>
      </c>
    </row>
    <row r="477" spans="1:5" x14ac:dyDescent="0.3">
      <c r="A477" s="11"/>
      <c r="B477" s="30"/>
      <c r="C477" s="30"/>
      <c r="D477" s="30"/>
      <c r="E477" s="48"/>
    </row>
    <row r="478" spans="1:5" x14ac:dyDescent="0.3">
      <c r="A478" s="5" t="s">
        <v>299</v>
      </c>
      <c r="B478" s="26"/>
      <c r="C478" s="26"/>
      <c r="D478" s="26"/>
      <c r="E478" s="46"/>
    </row>
    <row r="479" spans="1:5" x14ac:dyDescent="0.3">
      <c r="A479" s="2" t="s">
        <v>300</v>
      </c>
      <c r="B479" s="28">
        <v>15000</v>
      </c>
      <c r="C479" s="28">
        <v>15000</v>
      </c>
      <c r="D479" s="26">
        <f t="shared" ref="D479:D482" si="147">B479-C479</f>
        <v>0</v>
      </c>
      <c r="E479" s="46">
        <f t="shared" ref="E479:E482" si="148">D479/C479</f>
        <v>0</v>
      </c>
    </row>
    <row r="480" spans="1:5" x14ac:dyDescent="0.3">
      <c r="A480" s="2" t="s">
        <v>301</v>
      </c>
      <c r="B480" s="28">
        <v>13000</v>
      </c>
      <c r="C480" s="28">
        <v>13000</v>
      </c>
      <c r="D480" s="26">
        <f t="shared" si="147"/>
        <v>0</v>
      </c>
      <c r="E480" s="46">
        <f t="shared" si="148"/>
        <v>0</v>
      </c>
    </row>
    <row r="481" spans="1:5" x14ac:dyDescent="0.3">
      <c r="A481" s="2" t="s">
        <v>302</v>
      </c>
      <c r="B481" s="28">
        <v>17000</v>
      </c>
      <c r="C481" s="28">
        <v>17000</v>
      </c>
      <c r="D481" s="26">
        <f t="shared" si="147"/>
        <v>0</v>
      </c>
      <c r="E481" s="46">
        <f t="shared" si="148"/>
        <v>0</v>
      </c>
    </row>
    <row r="482" spans="1:5" ht="15" thickBot="1" x14ac:dyDescent="0.35">
      <c r="A482" s="4" t="s">
        <v>303</v>
      </c>
      <c r="B482" s="28">
        <v>41000</v>
      </c>
      <c r="C482" s="28">
        <v>40000</v>
      </c>
      <c r="D482" s="26">
        <f t="shared" si="147"/>
        <v>1000</v>
      </c>
      <c r="E482" s="46">
        <f t="shared" si="148"/>
        <v>2.5000000000000001E-2</v>
      </c>
    </row>
    <row r="483" spans="1:5" x14ac:dyDescent="0.3">
      <c r="A483" s="5" t="s">
        <v>304</v>
      </c>
      <c r="B483" s="29">
        <f t="shared" ref="B483" si="149">SUM(B479:B482)</f>
        <v>86000</v>
      </c>
      <c r="C483" s="29">
        <f t="shared" ref="C483" si="150">SUM(C479:C482)</f>
        <v>85000</v>
      </c>
      <c r="D483" s="29">
        <f>B483-C483</f>
        <v>1000</v>
      </c>
      <c r="E483" s="47">
        <f>(B483-C483)/C483</f>
        <v>1.1764705882352941E-2</v>
      </c>
    </row>
    <row r="484" spans="1:5" ht="15" thickBot="1" x14ac:dyDescent="0.35">
      <c r="A484" s="12"/>
      <c r="B484" s="34"/>
      <c r="C484" s="34"/>
      <c r="D484" s="34"/>
      <c r="E484" s="52"/>
    </row>
    <row r="485" spans="1:5" ht="15" thickBot="1" x14ac:dyDescent="0.35">
      <c r="A485" s="21" t="s">
        <v>613</v>
      </c>
      <c r="B485" s="37">
        <v>-160500</v>
      </c>
      <c r="C485" s="37">
        <v>-160500</v>
      </c>
      <c r="D485" s="37">
        <f>B485-C485</f>
        <v>0</v>
      </c>
      <c r="E485" s="53"/>
    </row>
    <row r="486" spans="1:5" ht="15" thickBot="1" x14ac:dyDescent="0.35">
      <c r="A486" s="12" t="s">
        <v>631</v>
      </c>
      <c r="B486" s="31">
        <f>SUM(B485,B483,B476,B469,B460,B453,B442)</f>
        <v>308419</v>
      </c>
      <c r="C486" s="31">
        <f>SUM(C485,C483,C476,C469,C460,C453,C442)</f>
        <v>325560</v>
      </c>
      <c r="D486" s="31">
        <f>B486-C486</f>
        <v>-17141</v>
      </c>
      <c r="E486" s="49">
        <f>(B486-C486)/C486</f>
        <v>-5.2650817053692102E-2</v>
      </c>
    </row>
    <row r="487" spans="1:5" ht="15" thickBot="1" x14ac:dyDescent="0.35">
      <c r="A487" s="13"/>
      <c r="B487" s="33"/>
      <c r="C487" s="33"/>
      <c r="D487" s="33"/>
      <c r="E487" s="51"/>
    </row>
    <row r="488" spans="1:5" x14ac:dyDescent="0.3">
      <c r="A488" s="10" t="s">
        <v>523</v>
      </c>
      <c r="B488" s="63"/>
      <c r="C488" s="63"/>
      <c r="D488" s="63"/>
      <c r="E488" s="63"/>
    </row>
    <row r="489" spans="1:5" x14ac:dyDescent="0.3">
      <c r="A489" s="5" t="s">
        <v>102</v>
      </c>
      <c r="B489" s="26"/>
      <c r="C489" s="26"/>
      <c r="D489" s="26"/>
      <c r="E489" s="46"/>
    </row>
    <row r="490" spans="1:5" ht="15" thickBot="1" x14ac:dyDescent="0.35">
      <c r="A490" s="4" t="s">
        <v>305</v>
      </c>
      <c r="B490" s="60">
        <v>5000</v>
      </c>
      <c r="C490" s="60">
        <v>6000</v>
      </c>
      <c r="D490" s="25">
        <f t="shared" ref="D490" si="151">B490-C490</f>
        <v>-1000</v>
      </c>
      <c r="E490" s="45">
        <f>D490/C490</f>
        <v>-0.16666666666666666</v>
      </c>
    </row>
    <row r="491" spans="1:5" x14ac:dyDescent="0.3">
      <c r="A491" s="5" t="s">
        <v>105</v>
      </c>
      <c r="B491" s="30">
        <f>SUM(B490:B490)</f>
        <v>5000</v>
      </c>
      <c r="C491" s="30">
        <f>SUM(C490:C490)</f>
        <v>6000</v>
      </c>
      <c r="D491" s="30">
        <f>B491-C491</f>
        <v>-1000</v>
      </c>
      <c r="E491" s="48">
        <f>(B491-C491)/C491</f>
        <v>-0.16666666666666666</v>
      </c>
    </row>
    <row r="492" spans="1:5" x14ac:dyDescent="0.3">
      <c r="A492" s="11"/>
      <c r="B492" s="30"/>
      <c r="C492" s="30"/>
      <c r="D492" s="30"/>
      <c r="E492" s="48"/>
    </row>
    <row r="493" spans="1:5" x14ac:dyDescent="0.3">
      <c r="A493" s="5" t="s">
        <v>90</v>
      </c>
      <c r="B493" s="26"/>
      <c r="C493" s="26"/>
      <c r="D493" s="26"/>
      <c r="E493" s="46"/>
    </row>
    <row r="494" spans="1:5" ht="15" thickBot="1" x14ac:dyDescent="0.35">
      <c r="A494" s="4" t="s">
        <v>306</v>
      </c>
      <c r="B494" s="60">
        <v>0</v>
      </c>
      <c r="C494" s="60">
        <v>1000</v>
      </c>
      <c r="D494" s="25">
        <f t="shared" ref="D494" si="152">B494-C494</f>
        <v>-1000</v>
      </c>
      <c r="E494" s="45">
        <f>D494/C494</f>
        <v>-1</v>
      </c>
    </row>
    <row r="495" spans="1:5" x14ac:dyDescent="0.3">
      <c r="A495" s="5" t="s">
        <v>101</v>
      </c>
      <c r="B495" s="30">
        <f>SUM(B494:B494)</f>
        <v>0</v>
      </c>
      <c r="C495" s="30">
        <f>SUM(C494:C494)</f>
        <v>1000</v>
      </c>
      <c r="D495" s="30">
        <f>B495-C495</f>
        <v>-1000</v>
      </c>
      <c r="E495" s="48">
        <f>(B495-C495)/C495</f>
        <v>-1</v>
      </c>
    </row>
    <row r="496" spans="1:5" ht="15" thickBot="1" x14ac:dyDescent="0.35">
      <c r="A496" s="15"/>
      <c r="B496" s="30"/>
      <c r="C496" s="30"/>
      <c r="D496" s="30"/>
      <c r="E496" s="48"/>
    </row>
    <row r="497" spans="1:5" ht="15" thickBot="1" x14ac:dyDescent="0.35">
      <c r="A497" s="12" t="s">
        <v>616</v>
      </c>
      <c r="B497" s="31">
        <f>SUM(B495,B491)</f>
        <v>5000</v>
      </c>
      <c r="C497" s="31">
        <f>SUM(C495,C491)</f>
        <v>7000</v>
      </c>
      <c r="D497" s="31">
        <f>B497-C497</f>
        <v>-2000</v>
      </c>
      <c r="E497" s="49">
        <f>(B497-C497)/C497</f>
        <v>-0.2857142857142857</v>
      </c>
    </row>
    <row r="498" spans="1:5" ht="15" thickBot="1" x14ac:dyDescent="0.35">
      <c r="A498" s="13"/>
      <c r="B498" s="26"/>
      <c r="C498" s="26"/>
      <c r="D498" s="26"/>
      <c r="E498" s="46"/>
    </row>
    <row r="499" spans="1:5" x14ac:dyDescent="0.3">
      <c r="A499" s="10" t="s">
        <v>524</v>
      </c>
      <c r="B499" s="63"/>
      <c r="C499" s="63"/>
      <c r="D499" s="63"/>
      <c r="E499" s="63"/>
    </row>
    <row r="500" spans="1:5" x14ac:dyDescent="0.3">
      <c r="A500" s="10"/>
      <c r="B500" s="26"/>
      <c r="C500" s="26"/>
      <c r="D500" s="26"/>
      <c r="E500" s="46"/>
    </row>
    <row r="501" spans="1:5" ht="15" thickBot="1" x14ac:dyDescent="0.35">
      <c r="A501" s="4" t="s">
        <v>614</v>
      </c>
      <c r="B501" s="60">
        <v>500</v>
      </c>
      <c r="C501" s="60">
        <v>500</v>
      </c>
      <c r="D501" s="25">
        <f t="shared" ref="D501" si="153">B501-C501</f>
        <v>0</v>
      </c>
      <c r="E501" s="45">
        <f>D501/C501</f>
        <v>0</v>
      </c>
    </row>
    <row r="502" spans="1:5" x14ac:dyDescent="0.3">
      <c r="A502" s="5" t="s">
        <v>615</v>
      </c>
      <c r="B502" s="30">
        <f>SUM(B501:B501)</f>
        <v>500</v>
      </c>
      <c r="C502" s="30">
        <f>SUM(C501:C501)</f>
        <v>500</v>
      </c>
      <c r="D502" s="30">
        <f>B502-C502</f>
        <v>0</v>
      </c>
      <c r="E502" s="48">
        <f>(B502-C502)/C502</f>
        <v>0</v>
      </c>
    </row>
    <row r="503" spans="1:5" x14ac:dyDescent="0.3">
      <c r="A503" s="10"/>
      <c r="B503" s="26"/>
      <c r="C503" s="26"/>
      <c r="D503" s="26"/>
      <c r="E503" s="46"/>
    </row>
    <row r="504" spans="1:5" x14ac:dyDescent="0.3">
      <c r="A504" s="5" t="s">
        <v>307</v>
      </c>
      <c r="B504" s="26"/>
      <c r="C504" s="26"/>
      <c r="D504" s="26"/>
      <c r="E504" s="46"/>
    </row>
    <row r="505" spans="1:5" x14ac:dyDescent="0.3">
      <c r="A505" s="5" t="s">
        <v>308</v>
      </c>
      <c r="B505" s="26"/>
      <c r="C505" s="26"/>
      <c r="D505" s="26"/>
      <c r="E505" s="46"/>
    </row>
    <row r="506" spans="1:5" ht="15" thickBot="1" x14ac:dyDescent="0.35">
      <c r="A506" s="4" t="s">
        <v>309</v>
      </c>
      <c r="B506" s="60">
        <v>8000</v>
      </c>
      <c r="C506" s="60">
        <v>10000</v>
      </c>
      <c r="D506" s="25">
        <f t="shared" ref="D506" si="154">B506-C506</f>
        <v>-2000</v>
      </c>
      <c r="E506" s="45">
        <f>D506/C506</f>
        <v>-0.2</v>
      </c>
    </row>
    <row r="507" spans="1:5" x14ac:dyDescent="0.3">
      <c r="A507" s="5" t="s">
        <v>310</v>
      </c>
      <c r="B507" s="30">
        <f>SUM(B506:B506)</f>
        <v>8000</v>
      </c>
      <c r="C507" s="30">
        <f>SUM(C506:C506)</f>
        <v>10000</v>
      </c>
      <c r="D507" s="30">
        <f>B507-C507</f>
        <v>-2000</v>
      </c>
      <c r="E507" s="48">
        <f>(B507-C507)/C507</f>
        <v>-0.2</v>
      </c>
    </row>
    <row r="508" spans="1:5" x14ac:dyDescent="0.3">
      <c r="A508" s="11"/>
      <c r="B508" s="30"/>
      <c r="C508" s="30"/>
      <c r="D508" s="30"/>
      <c r="E508" s="48"/>
    </row>
    <row r="509" spans="1:5" x14ac:dyDescent="0.3">
      <c r="A509" s="5" t="s">
        <v>311</v>
      </c>
      <c r="B509" s="26"/>
      <c r="C509" s="26"/>
      <c r="D509" s="26"/>
      <c r="E509" s="46"/>
    </row>
    <row r="510" spans="1:5" x14ac:dyDescent="0.3">
      <c r="A510" s="2" t="s">
        <v>312</v>
      </c>
      <c r="B510" s="28">
        <v>1500</v>
      </c>
      <c r="C510" s="28">
        <v>2400</v>
      </c>
      <c r="D510" s="26">
        <f t="shared" ref="D510:D512" si="155">B510-C510</f>
        <v>-900</v>
      </c>
      <c r="E510" s="46">
        <f t="shared" ref="E510:E512" si="156">D510/C510</f>
        <v>-0.375</v>
      </c>
    </row>
    <row r="511" spans="1:5" x14ac:dyDescent="0.3">
      <c r="A511" s="2" t="s">
        <v>313</v>
      </c>
      <c r="B511" s="28">
        <v>2500</v>
      </c>
      <c r="C511" s="28">
        <v>4000</v>
      </c>
      <c r="D511" s="26">
        <f t="shared" si="155"/>
        <v>-1500</v>
      </c>
      <c r="E511" s="46">
        <f t="shared" si="156"/>
        <v>-0.375</v>
      </c>
    </row>
    <row r="512" spans="1:5" x14ac:dyDescent="0.3">
      <c r="A512" s="2" t="s">
        <v>314</v>
      </c>
      <c r="B512" s="28">
        <v>51904</v>
      </c>
      <c r="C512" s="28">
        <v>77100</v>
      </c>
      <c r="D512" s="26">
        <f t="shared" si="155"/>
        <v>-25196</v>
      </c>
      <c r="E512" s="46">
        <f t="shared" si="156"/>
        <v>-0.32679636835278858</v>
      </c>
    </row>
    <row r="513" spans="1:5" ht="15" thickBot="1" x14ac:dyDescent="0.35">
      <c r="A513" s="4" t="s">
        <v>315</v>
      </c>
      <c r="B513" s="28">
        <v>10381</v>
      </c>
      <c r="C513" s="28">
        <v>15420</v>
      </c>
      <c r="D513" s="26">
        <f t="shared" ref="D513" si="157">B513-C513</f>
        <v>-5039</v>
      </c>
      <c r="E513" s="46">
        <f>D513/C513</f>
        <v>-0.3267833981841764</v>
      </c>
    </row>
    <row r="514" spans="1:5" x14ac:dyDescent="0.3">
      <c r="A514" s="5" t="s">
        <v>316</v>
      </c>
      <c r="B514" s="29">
        <f>SUM(B510:B513)</f>
        <v>66285</v>
      </c>
      <c r="C514" s="29">
        <f>SUM(C510:C513)</f>
        <v>98920</v>
      </c>
      <c r="D514" s="29">
        <f>B514-C514</f>
        <v>-32635</v>
      </c>
      <c r="E514" s="47">
        <f>(B514-C514)/C514</f>
        <v>-0.32991306105944196</v>
      </c>
    </row>
    <row r="515" spans="1:5" ht="15" thickBot="1" x14ac:dyDescent="0.35">
      <c r="A515" s="15"/>
      <c r="B515" s="30"/>
      <c r="C515" s="30"/>
      <c r="D515" s="30"/>
      <c r="E515" s="48"/>
    </row>
    <row r="516" spans="1:5" ht="15" thickBot="1" x14ac:dyDescent="0.35">
      <c r="A516" s="12" t="s">
        <v>573</v>
      </c>
      <c r="B516" s="31">
        <f>B514+B507+B502</f>
        <v>74785</v>
      </c>
      <c r="C516" s="31">
        <f>C514+C507+C502</f>
        <v>109420</v>
      </c>
      <c r="D516" s="31">
        <f>B516-C516</f>
        <v>-34635</v>
      </c>
      <c r="E516" s="49">
        <f>(B516-C516)/C516</f>
        <v>-0.31653262657649422</v>
      </c>
    </row>
    <row r="517" spans="1:5" ht="15" thickBot="1" x14ac:dyDescent="0.35">
      <c r="A517" s="13"/>
      <c r="B517" s="33"/>
      <c r="C517" s="33"/>
      <c r="D517" s="33"/>
      <c r="E517" s="51"/>
    </row>
    <row r="518" spans="1:5" x14ac:dyDescent="0.3">
      <c r="A518" s="10" t="s">
        <v>525</v>
      </c>
      <c r="B518" s="63"/>
      <c r="C518" s="63"/>
      <c r="D518" s="63"/>
      <c r="E518" s="63"/>
    </row>
    <row r="519" spans="1:5" x14ac:dyDescent="0.3">
      <c r="A519" s="5" t="s">
        <v>102</v>
      </c>
      <c r="B519" s="26"/>
      <c r="C519" s="26"/>
      <c r="D519" s="26"/>
      <c r="E519" s="46"/>
    </row>
    <row r="520" spans="1:5" x14ac:dyDescent="0.3">
      <c r="A520" s="2" t="s">
        <v>317</v>
      </c>
      <c r="B520" s="28">
        <v>400</v>
      </c>
      <c r="C520" s="28">
        <v>500</v>
      </c>
      <c r="D520" s="26">
        <f t="shared" ref="D520:D524" si="158">B520-C520</f>
        <v>-100</v>
      </c>
      <c r="E520" s="46">
        <f t="shared" ref="E520:E524" si="159">D520/C520</f>
        <v>-0.2</v>
      </c>
    </row>
    <row r="521" spans="1:5" x14ac:dyDescent="0.3">
      <c r="A521" s="2" t="s">
        <v>318</v>
      </c>
      <c r="B521" s="28">
        <v>400</v>
      </c>
      <c r="C521" s="28">
        <v>500</v>
      </c>
      <c r="D521" s="26">
        <f t="shared" si="158"/>
        <v>-100</v>
      </c>
      <c r="E521" s="46">
        <f t="shared" si="159"/>
        <v>-0.2</v>
      </c>
    </row>
    <row r="522" spans="1:5" x14ac:dyDescent="0.3">
      <c r="A522" s="2" t="s">
        <v>319</v>
      </c>
      <c r="B522" s="28">
        <v>400</v>
      </c>
      <c r="C522" s="28">
        <v>500</v>
      </c>
      <c r="D522" s="26">
        <f t="shared" si="158"/>
        <v>-100</v>
      </c>
      <c r="E522" s="46">
        <f t="shared" si="159"/>
        <v>-0.2</v>
      </c>
    </row>
    <row r="523" spans="1:5" x14ac:dyDescent="0.3">
      <c r="A523" s="2" t="s">
        <v>320</v>
      </c>
      <c r="B523" s="28">
        <v>160</v>
      </c>
      <c r="C523" s="28">
        <v>200</v>
      </c>
      <c r="D523" s="26">
        <f t="shared" si="158"/>
        <v>-40</v>
      </c>
      <c r="E523" s="46">
        <f t="shared" si="159"/>
        <v>-0.2</v>
      </c>
    </row>
    <row r="524" spans="1:5" ht="15" thickBot="1" x14ac:dyDescent="0.35">
      <c r="A524" s="4" t="s">
        <v>321</v>
      </c>
      <c r="B524" s="60">
        <v>160</v>
      </c>
      <c r="C524" s="60">
        <v>200</v>
      </c>
      <c r="D524" s="25">
        <f t="shared" si="158"/>
        <v>-40</v>
      </c>
      <c r="E524" s="45">
        <f t="shared" si="159"/>
        <v>-0.2</v>
      </c>
    </row>
    <row r="525" spans="1:5" x14ac:dyDescent="0.3">
      <c r="A525" s="5" t="s">
        <v>105</v>
      </c>
      <c r="B525" s="30">
        <f>SUM(B520:B524)</f>
        <v>1520</v>
      </c>
      <c r="C525" s="30">
        <f>SUM(C520:C524)</f>
        <v>1900</v>
      </c>
      <c r="D525" s="30">
        <f>B525-C525</f>
        <v>-380</v>
      </c>
      <c r="E525" s="48">
        <f>(B525-C525)/C525</f>
        <v>-0.2</v>
      </c>
    </row>
    <row r="526" spans="1:5" x14ac:dyDescent="0.3">
      <c r="A526" s="11"/>
      <c r="B526" s="30"/>
      <c r="C526" s="30"/>
      <c r="D526" s="30"/>
      <c r="E526" s="48"/>
    </row>
    <row r="527" spans="1:5" x14ac:dyDescent="0.3">
      <c r="A527" s="5" t="s">
        <v>322</v>
      </c>
      <c r="B527" s="26"/>
      <c r="C527" s="26"/>
      <c r="D527" s="26"/>
      <c r="E527" s="46"/>
    </row>
    <row r="528" spans="1:5" x14ac:dyDescent="0.3">
      <c r="A528" s="2" t="s">
        <v>323</v>
      </c>
      <c r="B528" s="28">
        <v>1000</v>
      </c>
      <c r="C528" s="28">
        <v>1000</v>
      </c>
      <c r="D528" s="26">
        <f t="shared" ref="D528:D530" si="160">B528-C528</f>
        <v>0</v>
      </c>
      <c r="E528" s="46">
        <f t="shared" ref="E528:E530" si="161">D528/C528</f>
        <v>0</v>
      </c>
    </row>
    <row r="529" spans="1:5" x14ac:dyDescent="0.3">
      <c r="A529" s="2" t="s">
        <v>324</v>
      </c>
      <c r="B529" s="28">
        <v>500</v>
      </c>
      <c r="C529" s="28">
        <v>500</v>
      </c>
      <c r="D529" s="26">
        <f t="shared" si="160"/>
        <v>0</v>
      </c>
      <c r="E529" s="46">
        <f t="shared" si="161"/>
        <v>0</v>
      </c>
    </row>
    <row r="530" spans="1:5" ht="15" thickBot="1" x14ac:dyDescent="0.35">
      <c r="A530" s="4" t="s">
        <v>325</v>
      </c>
      <c r="B530" s="60">
        <v>3000</v>
      </c>
      <c r="C530" s="60">
        <v>3000</v>
      </c>
      <c r="D530" s="25">
        <f t="shared" si="160"/>
        <v>0</v>
      </c>
      <c r="E530" s="45">
        <f t="shared" si="161"/>
        <v>0</v>
      </c>
    </row>
    <row r="531" spans="1:5" x14ac:dyDescent="0.3">
      <c r="A531" s="5" t="s">
        <v>326</v>
      </c>
      <c r="B531" s="30">
        <f t="shared" ref="B531" si="162">SUM(B528:B530)</f>
        <v>4500</v>
      </c>
      <c r="C531" s="30">
        <f t="shared" ref="C531" si="163">SUM(C528:C530)</f>
        <v>4500</v>
      </c>
      <c r="D531" s="30">
        <f>B531-C531</f>
        <v>0</v>
      </c>
      <c r="E531" s="48">
        <f>(B531-C531)/C531</f>
        <v>0</v>
      </c>
    </row>
    <row r="532" spans="1:5" x14ac:dyDescent="0.3">
      <c r="A532" s="11"/>
      <c r="B532" s="30"/>
      <c r="C532" s="30"/>
      <c r="D532" s="30"/>
      <c r="E532" s="48"/>
    </row>
    <row r="533" spans="1:5" x14ac:dyDescent="0.3">
      <c r="A533" s="5" t="s">
        <v>327</v>
      </c>
      <c r="B533" s="26"/>
      <c r="C533" s="26"/>
      <c r="D533" s="26"/>
      <c r="E533" s="46"/>
    </row>
    <row r="534" spans="1:5" x14ac:dyDescent="0.3">
      <c r="A534" s="2" t="s">
        <v>328</v>
      </c>
      <c r="B534" s="28">
        <v>14000</v>
      </c>
      <c r="C534" s="28">
        <v>14000</v>
      </c>
      <c r="D534" s="26">
        <f t="shared" ref="D534:D536" si="164">B534-C534</f>
        <v>0</v>
      </c>
      <c r="E534" s="46">
        <f t="shared" ref="E534:E536" si="165">D534/C534</f>
        <v>0</v>
      </c>
    </row>
    <row r="535" spans="1:5" x14ac:dyDescent="0.3">
      <c r="A535" s="2" t="s">
        <v>329</v>
      </c>
      <c r="B535" s="28">
        <v>14000</v>
      </c>
      <c r="C535" s="28">
        <v>14000</v>
      </c>
      <c r="D535" s="26">
        <f t="shared" si="164"/>
        <v>0</v>
      </c>
      <c r="E535" s="46">
        <f t="shared" si="165"/>
        <v>0</v>
      </c>
    </row>
    <row r="536" spans="1:5" ht="15" thickBot="1" x14ac:dyDescent="0.35">
      <c r="A536" s="4" t="s">
        <v>330</v>
      </c>
      <c r="B536" s="60">
        <v>5600</v>
      </c>
      <c r="C536" s="60">
        <v>5600</v>
      </c>
      <c r="D536" s="25">
        <f t="shared" si="164"/>
        <v>0</v>
      </c>
      <c r="E536" s="45">
        <f t="shared" si="165"/>
        <v>0</v>
      </c>
    </row>
    <row r="537" spans="1:5" x14ac:dyDescent="0.3">
      <c r="A537" s="5" t="s">
        <v>331</v>
      </c>
      <c r="B537" s="30">
        <f>SUM(B534:B536)</f>
        <v>33600</v>
      </c>
      <c r="C537" s="30">
        <f>SUM(C534:C536)</f>
        <v>33600</v>
      </c>
      <c r="D537" s="30">
        <f>B537-C537</f>
        <v>0</v>
      </c>
      <c r="E537" s="48">
        <f>(B537-C537)/C537</f>
        <v>0</v>
      </c>
    </row>
    <row r="538" spans="1:5" ht="15" thickBot="1" x14ac:dyDescent="0.35">
      <c r="A538" s="15"/>
      <c r="B538" s="30"/>
      <c r="C538" s="30"/>
      <c r="D538" s="30"/>
      <c r="E538" s="48"/>
    </row>
    <row r="539" spans="1:5" ht="15" thickBot="1" x14ac:dyDescent="0.35">
      <c r="A539" s="12" t="s">
        <v>574</v>
      </c>
      <c r="B539" s="31">
        <f t="shared" ref="B539:C539" si="166">SUM(B537,B531,B525)</f>
        <v>39620</v>
      </c>
      <c r="C539" s="31">
        <f t="shared" si="166"/>
        <v>40000</v>
      </c>
      <c r="D539" s="31">
        <f>B539-C539</f>
        <v>-380</v>
      </c>
      <c r="E539" s="49">
        <f>(B539-C539)/C539</f>
        <v>-9.4999999999999998E-3</v>
      </c>
    </row>
    <row r="540" spans="1:5" ht="15" thickBot="1" x14ac:dyDescent="0.35">
      <c r="A540" s="13"/>
      <c r="B540" s="33"/>
      <c r="C540" s="33"/>
      <c r="D540" s="33"/>
      <c r="E540" s="51"/>
    </row>
    <row r="541" spans="1:5" x14ac:dyDescent="0.3">
      <c r="A541" s="10" t="s">
        <v>526</v>
      </c>
      <c r="B541" s="63"/>
      <c r="C541" s="63"/>
      <c r="D541" s="63"/>
      <c r="E541" s="63"/>
    </row>
    <row r="542" spans="1:5" x14ac:dyDescent="0.3">
      <c r="A542" s="5" t="s">
        <v>102</v>
      </c>
      <c r="B542" s="26"/>
      <c r="C542" s="26"/>
      <c r="D542" s="26"/>
      <c r="E542" s="46"/>
    </row>
    <row r="543" spans="1:5" x14ac:dyDescent="0.3">
      <c r="A543" s="2" t="s">
        <v>317</v>
      </c>
      <c r="B543" s="28">
        <v>500</v>
      </c>
      <c r="C543" s="28">
        <v>500</v>
      </c>
      <c r="D543" s="26">
        <f t="shared" ref="D543:D548" si="167">B543-C543</f>
        <v>0</v>
      </c>
      <c r="E543" s="46">
        <f t="shared" ref="E543:E548" si="168">D543/C543</f>
        <v>0</v>
      </c>
    </row>
    <row r="544" spans="1:5" x14ac:dyDescent="0.3">
      <c r="A544" s="2" t="s">
        <v>332</v>
      </c>
      <c r="B544" s="28">
        <v>1000</v>
      </c>
      <c r="C544" s="28">
        <v>1500</v>
      </c>
      <c r="D544" s="26">
        <f t="shared" si="167"/>
        <v>-500</v>
      </c>
      <c r="E544" s="46">
        <f t="shared" si="168"/>
        <v>-0.33333333333333331</v>
      </c>
    </row>
    <row r="545" spans="1:5" x14ac:dyDescent="0.3">
      <c r="A545" s="2" t="s">
        <v>333</v>
      </c>
      <c r="B545" s="28">
        <v>750</v>
      </c>
      <c r="C545" s="28">
        <v>1000</v>
      </c>
      <c r="D545" s="26">
        <f t="shared" si="167"/>
        <v>-250</v>
      </c>
      <c r="E545" s="46">
        <f t="shared" si="168"/>
        <v>-0.25</v>
      </c>
    </row>
    <row r="546" spans="1:5" x14ac:dyDescent="0.3">
      <c r="A546" s="2" t="s">
        <v>334</v>
      </c>
      <c r="B546" s="28">
        <v>500</v>
      </c>
      <c r="C546" s="28">
        <v>1000</v>
      </c>
      <c r="D546" s="26">
        <f t="shared" si="167"/>
        <v>-500</v>
      </c>
      <c r="E546" s="46">
        <f t="shared" si="168"/>
        <v>-0.5</v>
      </c>
    </row>
    <row r="547" spans="1:5" x14ac:dyDescent="0.3">
      <c r="A547" s="2" t="s">
        <v>335</v>
      </c>
      <c r="B547" s="28">
        <v>1000</v>
      </c>
      <c r="C547" s="28">
        <v>1500</v>
      </c>
      <c r="D547" s="26">
        <f t="shared" si="167"/>
        <v>-500</v>
      </c>
      <c r="E547" s="46">
        <f t="shared" si="168"/>
        <v>-0.33333333333333331</v>
      </c>
    </row>
    <row r="548" spans="1:5" ht="15" thickBot="1" x14ac:dyDescent="0.35">
      <c r="A548" s="4" t="s">
        <v>336</v>
      </c>
      <c r="B548" s="60">
        <v>2500</v>
      </c>
      <c r="C548" s="60">
        <v>3500</v>
      </c>
      <c r="D548" s="25">
        <f t="shared" si="167"/>
        <v>-1000</v>
      </c>
      <c r="E548" s="45">
        <f t="shared" si="168"/>
        <v>-0.2857142857142857</v>
      </c>
    </row>
    <row r="549" spans="1:5" x14ac:dyDescent="0.3">
      <c r="A549" s="5" t="s">
        <v>105</v>
      </c>
      <c r="B549" s="30">
        <f>SUM(B543:B548)</f>
        <v>6250</v>
      </c>
      <c r="C549" s="30">
        <f>SUM(C543:C548)</f>
        <v>9000</v>
      </c>
      <c r="D549" s="30">
        <f>B549-C549</f>
        <v>-2750</v>
      </c>
      <c r="E549" s="48">
        <f>(B549-C549)/C549</f>
        <v>-0.30555555555555558</v>
      </c>
    </row>
    <row r="550" spans="1:5" x14ac:dyDescent="0.3">
      <c r="A550" s="11"/>
      <c r="B550" s="30"/>
      <c r="C550" s="30"/>
      <c r="D550" s="30"/>
      <c r="E550" s="48"/>
    </row>
    <row r="551" spans="1:5" x14ac:dyDescent="0.3">
      <c r="A551" s="5" t="s">
        <v>337</v>
      </c>
      <c r="B551" s="26"/>
      <c r="C551" s="26"/>
      <c r="D551" s="26"/>
      <c r="E551" s="46"/>
    </row>
    <row r="552" spans="1:5" ht="15" thickBot="1" x14ac:dyDescent="0.35">
      <c r="A552" s="4" t="s">
        <v>338</v>
      </c>
      <c r="B552" s="60">
        <v>9000</v>
      </c>
      <c r="C552" s="60">
        <v>12000</v>
      </c>
      <c r="D552" s="25">
        <f t="shared" ref="D552" si="169">B552-C552</f>
        <v>-3000</v>
      </c>
      <c r="E552" s="45">
        <f>D552/C552</f>
        <v>-0.25</v>
      </c>
    </row>
    <row r="553" spans="1:5" x14ac:dyDescent="0.3">
      <c r="A553" s="5" t="s">
        <v>339</v>
      </c>
      <c r="B553" s="30">
        <f>SUM(B551:B552)</f>
        <v>9000</v>
      </c>
      <c r="C553" s="30">
        <f>SUM(C551:C552)</f>
        <v>12000</v>
      </c>
      <c r="D553" s="30">
        <f>B553-C553</f>
        <v>-3000</v>
      </c>
      <c r="E553" s="48">
        <f>(B553-C553)/C553</f>
        <v>-0.25</v>
      </c>
    </row>
    <row r="554" spans="1:5" x14ac:dyDescent="0.3">
      <c r="A554" s="11"/>
      <c r="B554" s="30"/>
      <c r="C554" s="30"/>
      <c r="D554" s="30"/>
      <c r="E554" s="48"/>
    </row>
    <row r="555" spans="1:5" x14ac:dyDescent="0.3">
      <c r="A555" s="5" t="s">
        <v>340</v>
      </c>
      <c r="B555" s="26"/>
      <c r="C555" s="26"/>
      <c r="D555" s="26"/>
      <c r="E555" s="46"/>
    </row>
    <row r="556" spans="1:5" ht="15" thickBot="1" x14ac:dyDescent="0.35">
      <c r="A556" s="4" t="s">
        <v>341</v>
      </c>
      <c r="B556" s="60">
        <v>5000</v>
      </c>
      <c r="C556" s="60">
        <v>10000</v>
      </c>
      <c r="D556" s="25">
        <f t="shared" ref="D556" si="170">B556-C556</f>
        <v>-5000</v>
      </c>
      <c r="E556" s="45">
        <f>D556/C556</f>
        <v>-0.5</v>
      </c>
    </row>
    <row r="557" spans="1:5" x14ac:dyDescent="0.3">
      <c r="A557" s="5" t="s">
        <v>342</v>
      </c>
      <c r="B557" s="30">
        <f>SUM(B556:B556)</f>
        <v>5000</v>
      </c>
      <c r="C557" s="30">
        <f>SUM(C556:C556)</f>
        <v>10000</v>
      </c>
      <c r="D557" s="30">
        <f>B557-C557</f>
        <v>-5000</v>
      </c>
      <c r="E557" s="48">
        <f>(B557-C557)/C557</f>
        <v>-0.5</v>
      </c>
    </row>
    <row r="558" spans="1:5" x14ac:dyDescent="0.3">
      <c r="A558" s="11"/>
      <c r="B558" s="30"/>
      <c r="C558" s="30"/>
      <c r="D558" s="30"/>
      <c r="E558" s="48"/>
    </row>
    <row r="559" spans="1:5" x14ac:dyDescent="0.3">
      <c r="A559" s="5" t="s">
        <v>343</v>
      </c>
      <c r="B559" s="26"/>
      <c r="C559" s="26"/>
      <c r="D559" s="26"/>
      <c r="E559" s="46"/>
    </row>
    <row r="560" spans="1:5" ht="15" thickBot="1" x14ac:dyDescent="0.35">
      <c r="A560" s="4" t="s">
        <v>344</v>
      </c>
      <c r="B560" s="28">
        <v>12000</v>
      </c>
      <c r="C560" s="28">
        <v>12000</v>
      </c>
      <c r="D560" s="26">
        <f t="shared" ref="D560" si="171">B560-C560</f>
        <v>0</v>
      </c>
      <c r="E560" s="46">
        <f>D560/C560</f>
        <v>0</v>
      </c>
    </row>
    <row r="561" spans="1:5" x14ac:dyDescent="0.3">
      <c r="A561" s="5" t="s">
        <v>345</v>
      </c>
      <c r="B561" s="29">
        <f>SUM(B560)</f>
        <v>12000</v>
      </c>
      <c r="C561" s="29">
        <f>SUM(C560)</f>
        <v>12000</v>
      </c>
      <c r="D561" s="29">
        <f>B561-C561</f>
        <v>0</v>
      </c>
      <c r="E561" s="47">
        <f>(B561-C561)/C561</f>
        <v>0</v>
      </c>
    </row>
    <row r="562" spans="1:5" x14ac:dyDescent="0.3">
      <c r="A562" s="11"/>
      <c r="B562" s="30"/>
      <c r="C562" s="30"/>
      <c r="D562" s="30"/>
      <c r="E562" s="48"/>
    </row>
    <row r="563" spans="1:5" x14ac:dyDescent="0.3">
      <c r="A563" s="5" t="s">
        <v>346</v>
      </c>
      <c r="B563" s="26"/>
      <c r="C563" s="26"/>
      <c r="D563" s="26"/>
      <c r="E563" s="46"/>
    </row>
    <row r="564" spans="1:5" ht="15" thickBot="1" x14ac:dyDescent="0.35">
      <c r="A564" s="4" t="s">
        <v>347</v>
      </c>
      <c r="B564" s="28">
        <v>9200</v>
      </c>
      <c r="C564" s="28">
        <v>9200</v>
      </c>
      <c r="D564" s="26">
        <f t="shared" ref="D564" si="172">B564-C564</f>
        <v>0</v>
      </c>
      <c r="E564" s="46">
        <f>D564/C564</f>
        <v>0</v>
      </c>
    </row>
    <row r="565" spans="1:5" x14ac:dyDescent="0.3">
      <c r="A565" s="5" t="s">
        <v>348</v>
      </c>
      <c r="B565" s="29">
        <f>SUM(B564)</f>
        <v>9200</v>
      </c>
      <c r="C565" s="29">
        <f>SUM(C564)</f>
        <v>9200</v>
      </c>
      <c r="D565" s="29">
        <f>B565-C565</f>
        <v>0</v>
      </c>
      <c r="E565" s="47">
        <f>(B565-C565)/C565</f>
        <v>0</v>
      </c>
    </row>
    <row r="566" spans="1:5" x14ac:dyDescent="0.3">
      <c r="A566" s="11"/>
      <c r="B566" s="30"/>
      <c r="C566" s="30"/>
      <c r="D566" s="30"/>
      <c r="E566" s="48"/>
    </row>
    <row r="567" spans="1:5" x14ac:dyDescent="0.3">
      <c r="A567" s="5" t="s">
        <v>632</v>
      </c>
      <c r="B567" s="26"/>
      <c r="C567" s="26"/>
      <c r="D567" s="26"/>
      <c r="E567" s="46"/>
    </row>
    <row r="568" spans="1:5" x14ac:dyDescent="0.3">
      <c r="A568" s="2" t="s">
        <v>349</v>
      </c>
      <c r="B568" s="28">
        <f>39429+9200</f>
        <v>48629</v>
      </c>
      <c r="C568" s="28">
        <f>39429+9200</f>
        <v>48629</v>
      </c>
      <c r="D568" s="26">
        <f t="shared" ref="D568:D576" si="173">B568-C568</f>
        <v>0</v>
      </c>
      <c r="E568" s="46">
        <f t="shared" ref="E568:E576" si="174">D568/C568</f>
        <v>0</v>
      </c>
    </row>
    <row r="569" spans="1:5" x14ac:dyDescent="0.3">
      <c r="A569" s="2" t="s">
        <v>350</v>
      </c>
      <c r="B569" s="28">
        <f t="shared" ref="B569:C574" si="175">39429+9200</f>
        <v>48629</v>
      </c>
      <c r="C569" s="28">
        <f t="shared" si="175"/>
        <v>48629</v>
      </c>
      <c r="D569" s="26">
        <f t="shared" si="173"/>
        <v>0</v>
      </c>
      <c r="E569" s="46">
        <f t="shared" si="174"/>
        <v>0</v>
      </c>
    </row>
    <row r="570" spans="1:5" x14ac:dyDescent="0.3">
      <c r="A570" s="2" t="s">
        <v>351</v>
      </c>
      <c r="B570" s="28">
        <f t="shared" si="175"/>
        <v>48629</v>
      </c>
      <c r="C570" s="28">
        <f t="shared" si="175"/>
        <v>48629</v>
      </c>
      <c r="D570" s="26">
        <f t="shared" si="173"/>
        <v>0</v>
      </c>
      <c r="E570" s="46">
        <f t="shared" si="174"/>
        <v>0</v>
      </c>
    </row>
    <row r="571" spans="1:5" x14ac:dyDescent="0.3">
      <c r="A571" s="2" t="s">
        <v>352</v>
      </c>
      <c r="B571" s="28">
        <f t="shared" si="175"/>
        <v>48629</v>
      </c>
      <c r="C571" s="28">
        <f t="shared" si="175"/>
        <v>48629</v>
      </c>
      <c r="D571" s="26">
        <f t="shared" si="173"/>
        <v>0</v>
      </c>
      <c r="E571" s="46">
        <f t="shared" si="174"/>
        <v>0</v>
      </c>
    </row>
    <row r="572" spans="1:5" x14ac:dyDescent="0.3">
      <c r="A572" s="2" t="s">
        <v>353</v>
      </c>
      <c r="B572" s="28">
        <f t="shared" si="175"/>
        <v>48629</v>
      </c>
      <c r="C572" s="28">
        <f t="shared" si="175"/>
        <v>48629</v>
      </c>
      <c r="D572" s="26">
        <f t="shared" si="173"/>
        <v>0</v>
      </c>
      <c r="E572" s="46">
        <f t="shared" si="174"/>
        <v>0</v>
      </c>
    </row>
    <row r="573" spans="1:5" x14ac:dyDescent="0.3">
      <c r="A573" s="2" t="s">
        <v>354</v>
      </c>
      <c r="B573" s="28">
        <f t="shared" si="175"/>
        <v>48629</v>
      </c>
      <c r="C573" s="28">
        <f t="shared" si="175"/>
        <v>48629</v>
      </c>
      <c r="D573" s="26">
        <f t="shared" si="173"/>
        <v>0</v>
      </c>
      <c r="E573" s="46">
        <f t="shared" si="174"/>
        <v>0</v>
      </c>
    </row>
    <row r="574" spans="1:5" x14ac:dyDescent="0.3">
      <c r="A574" s="2" t="s">
        <v>355</v>
      </c>
      <c r="B574" s="28">
        <f t="shared" si="175"/>
        <v>48629</v>
      </c>
      <c r="C574" s="28">
        <f t="shared" si="175"/>
        <v>48629</v>
      </c>
      <c r="D574" s="26">
        <f t="shared" si="173"/>
        <v>0</v>
      </c>
      <c r="E574" s="46">
        <f t="shared" si="174"/>
        <v>0</v>
      </c>
    </row>
    <row r="575" spans="1:5" x14ac:dyDescent="0.3">
      <c r="A575" s="2" t="s">
        <v>356</v>
      </c>
      <c r="B575" s="28">
        <v>68402</v>
      </c>
      <c r="C575" s="28">
        <v>68402</v>
      </c>
      <c r="D575" s="26">
        <f t="shared" si="173"/>
        <v>0</v>
      </c>
      <c r="E575" s="46">
        <f t="shared" si="174"/>
        <v>0</v>
      </c>
    </row>
    <row r="576" spans="1:5" ht="15" thickBot="1" x14ac:dyDescent="0.35">
      <c r="A576" s="4" t="s">
        <v>357</v>
      </c>
      <c r="B576" s="28">
        <v>1600</v>
      </c>
      <c r="C576" s="28">
        <v>1600</v>
      </c>
      <c r="D576" s="26">
        <f t="shared" si="173"/>
        <v>0</v>
      </c>
      <c r="E576" s="46">
        <f t="shared" si="174"/>
        <v>0</v>
      </c>
    </row>
    <row r="577" spans="1:5" x14ac:dyDescent="0.3">
      <c r="A577" s="5" t="s">
        <v>633</v>
      </c>
      <c r="B577" s="29">
        <f>SUM(B568:B576)</f>
        <v>410405</v>
      </c>
      <c r="C577" s="29">
        <f>SUM(C568:C576)</f>
        <v>410405</v>
      </c>
      <c r="D577" s="29">
        <f>B577-C577</f>
        <v>0</v>
      </c>
      <c r="E577" s="47">
        <f>(B577-C577)/C577</f>
        <v>0</v>
      </c>
    </row>
    <row r="578" spans="1:5" x14ac:dyDescent="0.3">
      <c r="A578" s="11"/>
      <c r="B578" s="30"/>
      <c r="C578" s="30"/>
      <c r="D578" s="30"/>
      <c r="E578" s="48"/>
    </row>
    <row r="579" spans="1:5" x14ac:dyDescent="0.3">
      <c r="A579" s="5" t="s">
        <v>358</v>
      </c>
      <c r="B579" s="26"/>
      <c r="C579" s="26"/>
      <c r="D579" s="26"/>
      <c r="E579" s="46"/>
    </row>
    <row r="580" spans="1:5" x14ac:dyDescent="0.3">
      <c r="A580" s="2" t="s">
        <v>359</v>
      </c>
      <c r="B580" s="28">
        <v>12500</v>
      </c>
      <c r="C580" s="28">
        <v>12500</v>
      </c>
      <c r="D580" s="26">
        <f t="shared" ref="D580:D586" si="176">B580-C580</f>
        <v>0</v>
      </c>
      <c r="E580" s="46">
        <f t="shared" ref="E580:E586" si="177">D580/C580</f>
        <v>0</v>
      </c>
    </row>
    <row r="581" spans="1:5" x14ac:dyDescent="0.3">
      <c r="A581" s="2" t="s">
        <v>360</v>
      </c>
      <c r="B581" s="28">
        <v>12500</v>
      </c>
      <c r="C581" s="28">
        <v>12500</v>
      </c>
      <c r="D581" s="26">
        <f t="shared" si="176"/>
        <v>0</v>
      </c>
      <c r="E581" s="46">
        <f t="shared" si="177"/>
        <v>0</v>
      </c>
    </row>
    <row r="582" spans="1:5" x14ac:dyDescent="0.3">
      <c r="A582" s="2" t="s">
        <v>361</v>
      </c>
      <c r="B582" s="28">
        <v>12500</v>
      </c>
      <c r="C582" s="28">
        <v>12500</v>
      </c>
      <c r="D582" s="26">
        <f t="shared" si="176"/>
        <v>0</v>
      </c>
      <c r="E582" s="46">
        <f t="shared" si="177"/>
        <v>0</v>
      </c>
    </row>
    <row r="583" spans="1:5" x14ac:dyDescent="0.3">
      <c r="A583" s="2" t="s">
        <v>362</v>
      </c>
      <c r="B583" s="28">
        <v>12500</v>
      </c>
      <c r="C583" s="28">
        <v>12500</v>
      </c>
      <c r="D583" s="26">
        <f t="shared" si="176"/>
        <v>0</v>
      </c>
      <c r="E583" s="46">
        <f t="shared" si="177"/>
        <v>0</v>
      </c>
    </row>
    <row r="584" spans="1:5" x14ac:dyDescent="0.3">
      <c r="A584" s="2" t="s">
        <v>363</v>
      </c>
      <c r="B584" s="28">
        <v>12500</v>
      </c>
      <c r="C584" s="28">
        <v>12500</v>
      </c>
      <c r="D584" s="26">
        <f t="shared" si="176"/>
        <v>0</v>
      </c>
      <c r="E584" s="46">
        <f t="shared" si="177"/>
        <v>0</v>
      </c>
    </row>
    <row r="585" spans="1:5" x14ac:dyDescent="0.3">
      <c r="A585" s="2" t="s">
        <v>364</v>
      </c>
      <c r="B585" s="28">
        <v>12500</v>
      </c>
      <c r="C585" s="28">
        <v>12500</v>
      </c>
      <c r="D585" s="26">
        <f t="shared" si="176"/>
        <v>0</v>
      </c>
      <c r="E585" s="46">
        <f t="shared" si="177"/>
        <v>0</v>
      </c>
    </row>
    <row r="586" spans="1:5" ht="15" thickBot="1" x14ac:dyDescent="0.35">
      <c r="A586" s="4" t="s">
        <v>365</v>
      </c>
      <c r="B586" s="60">
        <v>12500</v>
      </c>
      <c r="C586" s="60">
        <v>12500</v>
      </c>
      <c r="D586" s="25">
        <f t="shared" si="176"/>
        <v>0</v>
      </c>
      <c r="E586" s="45">
        <f t="shared" si="177"/>
        <v>0</v>
      </c>
    </row>
    <row r="587" spans="1:5" x14ac:dyDescent="0.3">
      <c r="A587" s="5" t="s">
        <v>366</v>
      </c>
      <c r="B587" s="30">
        <f>SUM(B580:B586)</f>
        <v>87500</v>
      </c>
      <c r="C587" s="30">
        <f>SUM(C580:C586)</f>
        <v>87500</v>
      </c>
      <c r="D587" s="30">
        <f>B587-C587</f>
        <v>0</v>
      </c>
      <c r="E587" s="48">
        <f>(B587-C587)/C587</f>
        <v>0</v>
      </c>
    </row>
    <row r="588" spans="1:5" ht="15" thickBot="1" x14ac:dyDescent="0.35">
      <c r="A588" s="15"/>
      <c r="B588" s="34"/>
      <c r="C588" s="34"/>
      <c r="D588" s="34"/>
      <c r="E588" s="52"/>
    </row>
    <row r="589" spans="1:5" ht="15" thickBot="1" x14ac:dyDescent="0.35">
      <c r="A589" s="12" t="s">
        <v>575</v>
      </c>
      <c r="B589" s="34">
        <f>SUM(B587,B577,B565,B561,B557,B553,B549)</f>
        <v>539355</v>
      </c>
      <c r="C589" s="34">
        <f t="shared" ref="C589:D589" si="178">SUM(C587,C577,C565,C561,C557,C553,C549)</f>
        <v>550105</v>
      </c>
      <c r="D589" s="34">
        <f t="shared" si="178"/>
        <v>-10750</v>
      </c>
      <c r="E589" s="52">
        <f>(B589-C589)/C589</f>
        <v>-1.9541723852719028E-2</v>
      </c>
    </row>
    <row r="590" spans="1:5" ht="15" thickBot="1" x14ac:dyDescent="0.35">
      <c r="A590" s="13"/>
      <c r="B590" s="32"/>
      <c r="C590" s="32"/>
      <c r="D590" s="32"/>
      <c r="E590" s="50"/>
    </row>
    <row r="591" spans="1:5" x14ac:dyDescent="0.3">
      <c r="A591" s="10" t="s">
        <v>527</v>
      </c>
      <c r="B591" s="26"/>
      <c r="C591" s="26"/>
      <c r="D591" s="26"/>
      <c r="E591" s="46"/>
    </row>
    <row r="592" spans="1:5" x14ac:dyDescent="0.3">
      <c r="A592" s="2" t="s">
        <v>367</v>
      </c>
      <c r="B592" s="28">
        <v>3000</v>
      </c>
      <c r="C592" s="28">
        <v>5000</v>
      </c>
      <c r="D592" s="26">
        <f t="shared" ref="D592:D595" si="179">B592-C592</f>
        <v>-2000</v>
      </c>
      <c r="E592" s="46">
        <f t="shared" ref="E592:E595" si="180">D592/C592</f>
        <v>-0.4</v>
      </c>
    </row>
    <row r="593" spans="1:5" x14ac:dyDescent="0.3">
      <c r="A593" s="2" t="s">
        <v>368</v>
      </c>
      <c r="B593" s="28">
        <v>1000</v>
      </c>
      <c r="C593" s="28">
        <v>1000</v>
      </c>
      <c r="D593" s="26">
        <f t="shared" si="179"/>
        <v>0</v>
      </c>
      <c r="E593" s="46">
        <f t="shared" si="180"/>
        <v>0</v>
      </c>
    </row>
    <row r="594" spans="1:5" x14ac:dyDescent="0.3">
      <c r="A594" s="2" t="s">
        <v>369</v>
      </c>
      <c r="B594" s="28">
        <v>1000</v>
      </c>
      <c r="C594" s="28">
        <v>1000</v>
      </c>
      <c r="D594" s="26">
        <f t="shared" si="179"/>
        <v>0</v>
      </c>
      <c r="E594" s="46">
        <f t="shared" si="180"/>
        <v>0</v>
      </c>
    </row>
    <row r="595" spans="1:5" ht="15" thickBot="1" x14ac:dyDescent="0.35">
      <c r="A595" s="4" t="s">
        <v>370</v>
      </c>
      <c r="B595" s="60">
        <v>35000</v>
      </c>
      <c r="C595" s="60">
        <v>35000</v>
      </c>
      <c r="D595" s="25">
        <f t="shared" si="179"/>
        <v>0</v>
      </c>
      <c r="E595" s="45">
        <f t="shared" si="180"/>
        <v>0</v>
      </c>
    </row>
    <row r="596" spans="1:5" ht="15" thickBot="1" x14ac:dyDescent="0.35">
      <c r="A596" s="12" t="s">
        <v>576</v>
      </c>
      <c r="B596" s="34">
        <f>SUM(B592:B595)</f>
        <v>40000</v>
      </c>
      <c r="C596" s="34">
        <f>SUM(C592:C595)</f>
        <v>42000</v>
      </c>
      <c r="D596" s="34">
        <f>B596-C596</f>
        <v>-2000</v>
      </c>
      <c r="E596" s="52">
        <f>(B596-C596)/C596</f>
        <v>-4.7619047619047616E-2</v>
      </c>
    </row>
    <row r="597" spans="1:5" ht="15" thickBot="1" x14ac:dyDescent="0.35">
      <c r="A597" s="12"/>
      <c r="B597" s="31"/>
      <c r="C597" s="31"/>
      <c r="D597" s="31"/>
      <c r="E597" s="49"/>
    </row>
    <row r="598" spans="1:5" x14ac:dyDescent="0.3">
      <c r="A598" s="10" t="s">
        <v>528</v>
      </c>
      <c r="B598" s="26"/>
      <c r="C598" s="26"/>
      <c r="D598" s="26"/>
      <c r="E598" s="46"/>
    </row>
    <row r="599" spans="1:5" x14ac:dyDescent="0.3">
      <c r="A599" s="5" t="s">
        <v>371</v>
      </c>
      <c r="B599" s="26"/>
      <c r="C599" s="26"/>
      <c r="D599" s="26"/>
      <c r="E599" s="46"/>
    </row>
    <row r="600" spans="1:5" x14ac:dyDescent="0.3">
      <c r="A600" s="2" t="s">
        <v>372</v>
      </c>
      <c r="B600" s="28">
        <v>1000</v>
      </c>
      <c r="C600" s="28">
        <v>1000</v>
      </c>
      <c r="D600" s="26">
        <f t="shared" ref="D600:D601" si="181">B600-C600</f>
        <v>0</v>
      </c>
      <c r="E600" s="46">
        <f t="shared" ref="E600:E601" si="182">D600/C600</f>
        <v>0</v>
      </c>
    </row>
    <row r="601" spans="1:5" ht="15" thickBot="1" x14ac:dyDescent="0.35">
      <c r="A601" s="4" t="s">
        <v>373</v>
      </c>
      <c r="B601" s="60">
        <v>10000</v>
      </c>
      <c r="C601" s="60">
        <v>10000</v>
      </c>
      <c r="D601" s="25">
        <f t="shared" si="181"/>
        <v>0</v>
      </c>
      <c r="E601" s="45">
        <f t="shared" si="182"/>
        <v>0</v>
      </c>
    </row>
    <row r="602" spans="1:5" x14ac:dyDescent="0.3">
      <c r="A602" s="5" t="s">
        <v>374</v>
      </c>
      <c r="B602" s="30">
        <f>SUM(B600:B601)</f>
        <v>11000</v>
      </c>
      <c r="C602" s="30">
        <f>SUM(C600:C601)</f>
        <v>11000</v>
      </c>
      <c r="D602" s="30">
        <f>B602-C602</f>
        <v>0</v>
      </c>
      <c r="E602" s="48">
        <f>(B602-C602)/C602</f>
        <v>0</v>
      </c>
    </row>
    <row r="603" spans="1:5" x14ac:dyDescent="0.3">
      <c r="A603" s="11"/>
      <c r="B603" s="30"/>
      <c r="C603" s="30"/>
      <c r="D603" s="30"/>
      <c r="E603" s="48"/>
    </row>
    <row r="604" spans="1:5" x14ac:dyDescent="0.3">
      <c r="A604" s="5" t="s">
        <v>375</v>
      </c>
      <c r="B604" s="26"/>
      <c r="C604" s="26"/>
      <c r="D604" s="26"/>
      <c r="E604" s="46"/>
    </row>
    <row r="605" spans="1:5" ht="15" thickBot="1" x14ac:dyDescent="0.35">
      <c r="A605" s="4" t="s">
        <v>502</v>
      </c>
      <c r="B605" s="28">
        <v>1000</v>
      </c>
      <c r="C605" s="28">
        <v>1000</v>
      </c>
      <c r="D605" s="26">
        <f t="shared" ref="D605" si="183">B605-C605</f>
        <v>0</v>
      </c>
      <c r="E605" s="46">
        <f>D605/C605</f>
        <v>0</v>
      </c>
    </row>
    <row r="606" spans="1:5" x14ac:dyDescent="0.3">
      <c r="A606" s="5" t="s">
        <v>376</v>
      </c>
      <c r="B606" s="29">
        <f t="shared" ref="B606:C606" si="184">SUM(B605)</f>
        <v>1000</v>
      </c>
      <c r="C606" s="29">
        <f t="shared" si="184"/>
        <v>1000</v>
      </c>
      <c r="D606" s="29">
        <f>B606-C606</f>
        <v>0</v>
      </c>
      <c r="E606" s="47">
        <f>(B606-C606)/C606</f>
        <v>0</v>
      </c>
    </row>
    <row r="607" spans="1:5" x14ac:dyDescent="0.3">
      <c r="A607" s="11"/>
      <c r="B607" s="30"/>
      <c r="C607" s="30"/>
      <c r="D607" s="30"/>
      <c r="E607" s="48"/>
    </row>
    <row r="608" spans="1:5" x14ac:dyDescent="0.3">
      <c r="A608" s="5" t="s">
        <v>377</v>
      </c>
      <c r="B608" s="26"/>
      <c r="C608" s="26"/>
      <c r="D608" s="26"/>
      <c r="E608" s="46"/>
    </row>
    <row r="609" spans="1:5" x14ac:dyDescent="0.3">
      <c r="A609" s="2" t="s">
        <v>378</v>
      </c>
      <c r="B609" s="28">
        <v>1785</v>
      </c>
      <c r="C609" s="28">
        <v>1785</v>
      </c>
      <c r="D609" s="26">
        <f t="shared" ref="D609:D612" si="185">B609-C609</f>
        <v>0</v>
      </c>
      <c r="E609" s="46">
        <f t="shared" ref="E609:E612" si="186">D609/C609</f>
        <v>0</v>
      </c>
    </row>
    <row r="610" spans="1:5" x14ac:dyDescent="0.3">
      <c r="A610" s="2" t="s">
        <v>379</v>
      </c>
      <c r="B610" s="28">
        <v>1260</v>
      </c>
      <c r="C610" s="28">
        <v>1260</v>
      </c>
      <c r="D610" s="26">
        <f t="shared" si="185"/>
        <v>0</v>
      </c>
      <c r="E610" s="46">
        <f t="shared" si="186"/>
        <v>0</v>
      </c>
    </row>
    <row r="611" spans="1:5" x14ac:dyDescent="0.3">
      <c r="A611" s="2" t="s">
        <v>380</v>
      </c>
      <c r="B611" s="28">
        <v>13650</v>
      </c>
      <c r="C611" s="28">
        <v>13650</v>
      </c>
      <c r="D611" s="26">
        <f t="shared" si="185"/>
        <v>0</v>
      </c>
      <c r="E611" s="46">
        <f t="shared" si="186"/>
        <v>0</v>
      </c>
    </row>
    <row r="612" spans="1:5" ht="15" thickBot="1" x14ac:dyDescent="0.35">
      <c r="A612" s="4" t="s">
        <v>381</v>
      </c>
      <c r="B612" s="28">
        <v>1365</v>
      </c>
      <c r="C612" s="28">
        <v>1365</v>
      </c>
      <c r="D612" s="26">
        <f t="shared" si="185"/>
        <v>0</v>
      </c>
      <c r="E612" s="46">
        <f t="shared" si="186"/>
        <v>0</v>
      </c>
    </row>
    <row r="613" spans="1:5" x14ac:dyDescent="0.3">
      <c r="A613" s="5" t="s">
        <v>382</v>
      </c>
      <c r="B613" s="29">
        <f>SUM(B609:B612)</f>
        <v>18060</v>
      </c>
      <c r="C613" s="29">
        <f>SUM(C609:C612)</f>
        <v>18060</v>
      </c>
      <c r="D613" s="29">
        <f>B613-C613</f>
        <v>0</v>
      </c>
      <c r="E613" s="47">
        <f>(B613-C613)/C613</f>
        <v>0</v>
      </c>
    </row>
    <row r="614" spans="1:5" ht="15" thickBot="1" x14ac:dyDescent="0.35">
      <c r="A614" s="15"/>
      <c r="B614" s="30"/>
      <c r="C614" s="30"/>
      <c r="D614" s="30"/>
      <c r="E614" s="48"/>
    </row>
    <row r="615" spans="1:5" ht="15" thickBot="1" x14ac:dyDescent="0.35">
      <c r="A615" s="12" t="s">
        <v>577</v>
      </c>
      <c r="B615" s="31">
        <f>SUM(B613,B606,B602)</f>
        <v>30060</v>
      </c>
      <c r="C615" s="31">
        <f>SUM(C613,C606,C602)</f>
        <v>30060</v>
      </c>
      <c r="D615" s="31">
        <f>B615-C615</f>
        <v>0</v>
      </c>
      <c r="E615" s="49">
        <f>(B615-C615)/C615</f>
        <v>0</v>
      </c>
    </row>
    <row r="616" spans="1:5" ht="15" thickBot="1" x14ac:dyDescent="0.35">
      <c r="A616" s="12"/>
      <c r="B616" s="31"/>
      <c r="C616" s="31"/>
      <c r="D616" s="31"/>
      <c r="E616" s="49"/>
    </row>
    <row r="617" spans="1:5" x14ac:dyDescent="0.3">
      <c r="A617" s="10" t="s">
        <v>529</v>
      </c>
      <c r="B617" s="26"/>
      <c r="C617" s="26"/>
      <c r="D617" s="26"/>
      <c r="E617" s="46"/>
    </row>
    <row r="618" spans="1:5" x14ac:dyDescent="0.3">
      <c r="A618" s="2" t="s">
        <v>149</v>
      </c>
      <c r="B618" s="28">
        <v>1000</v>
      </c>
      <c r="C618" s="28">
        <v>1000</v>
      </c>
      <c r="D618" s="26">
        <f t="shared" ref="D618:D620" si="187">B618-C618</f>
        <v>0</v>
      </c>
      <c r="E618" s="46">
        <f t="shared" ref="E618:E620" si="188">D618/C618</f>
        <v>0</v>
      </c>
    </row>
    <row r="619" spans="1:5" x14ac:dyDescent="0.3">
      <c r="A619" s="2" t="s">
        <v>383</v>
      </c>
      <c r="B619" s="28">
        <v>1000</v>
      </c>
      <c r="C619" s="28">
        <v>1000</v>
      </c>
      <c r="D619" s="26">
        <f t="shared" si="187"/>
        <v>0</v>
      </c>
      <c r="E619" s="46">
        <f t="shared" si="188"/>
        <v>0</v>
      </c>
    </row>
    <row r="620" spans="1:5" ht="15" thickBot="1" x14ac:dyDescent="0.35">
      <c r="A620" s="4" t="s">
        <v>384</v>
      </c>
      <c r="B620" s="60">
        <v>300</v>
      </c>
      <c r="C620" s="60">
        <v>300</v>
      </c>
      <c r="D620" s="25">
        <f t="shared" si="187"/>
        <v>0</v>
      </c>
      <c r="E620" s="45">
        <f t="shared" si="188"/>
        <v>0</v>
      </c>
    </row>
    <row r="621" spans="1:5" ht="15" thickBot="1" x14ac:dyDescent="0.35">
      <c r="A621" s="12" t="s">
        <v>578</v>
      </c>
      <c r="B621" s="34">
        <f>SUM(B618:B620)</f>
        <v>2300</v>
      </c>
      <c r="C621" s="34">
        <f>SUM(C618:C620)</f>
        <v>2300</v>
      </c>
      <c r="D621" s="34">
        <f>B621-C621</f>
        <v>0</v>
      </c>
      <c r="E621" s="52">
        <f>(B621-C621)/C621</f>
        <v>0</v>
      </c>
    </row>
    <row r="622" spans="1:5" ht="15" thickBot="1" x14ac:dyDescent="0.35">
      <c r="A622" s="12"/>
      <c r="B622" s="31"/>
      <c r="C622" s="31"/>
      <c r="D622" s="31"/>
      <c r="E622" s="49"/>
    </row>
    <row r="623" spans="1:5" x14ac:dyDescent="0.3">
      <c r="A623" s="10" t="s">
        <v>530</v>
      </c>
      <c r="B623" s="26"/>
      <c r="C623" s="26"/>
      <c r="D623" s="26"/>
      <c r="E623" s="46"/>
    </row>
    <row r="624" spans="1:5" x14ac:dyDescent="0.3">
      <c r="A624" s="5" t="s">
        <v>0</v>
      </c>
      <c r="B624" s="26"/>
      <c r="C624" s="26"/>
      <c r="D624" s="26"/>
      <c r="E624" s="46"/>
    </row>
    <row r="625" spans="1:5" x14ac:dyDescent="0.3">
      <c r="A625" s="2" t="s">
        <v>385</v>
      </c>
      <c r="B625" s="28">
        <v>4000</v>
      </c>
      <c r="C625" s="28">
        <v>3500</v>
      </c>
      <c r="D625" s="26">
        <f t="shared" ref="D625:D633" si="189">B625-C625</f>
        <v>500</v>
      </c>
      <c r="E625" s="46">
        <f t="shared" ref="E625:E633" si="190">D625/C625</f>
        <v>0.14285714285714285</v>
      </c>
    </row>
    <row r="626" spans="1:5" x14ac:dyDescent="0.3">
      <c r="A626" s="2" t="s">
        <v>386</v>
      </c>
      <c r="B626" s="28">
        <v>2500</v>
      </c>
      <c r="C626" s="28">
        <v>2500</v>
      </c>
      <c r="D626" s="26">
        <f t="shared" si="189"/>
        <v>0</v>
      </c>
      <c r="E626" s="46">
        <f t="shared" si="190"/>
        <v>0</v>
      </c>
    </row>
    <row r="627" spans="1:5" x14ac:dyDescent="0.3">
      <c r="A627" s="2" t="s">
        <v>387</v>
      </c>
      <c r="B627" s="28">
        <v>1000</v>
      </c>
      <c r="C627" s="28">
        <v>1000</v>
      </c>
      <c r="D627" s="26">
        <f t="shared" si="189"/>
        <v>0</v>
      </c>
      <c r="E627" s="46">
        <f t="shared" si="190"/>
        <v>0</v>
      </c>
    </row>
    <row r="628" spans="1:5" x14ac:dyDescent="0.3">
      <c r="A628" s="2" t="s">
        <v>388</v>
      </c>
      <c r="B628" s="28">
        <v>5000</v>
      </c>
      <c r="C628" s="28">
        <v>5000</v>
      </c>
      <c r="D628" s="26">
        <f t="shared" si="189"/>
        <v>0</v>
      </c>
      <c r="E628" s="46">
        <f t="shared" si="190"/>
        <v>0</v>
      </c>
    </row>
    <row r="629" spans="1:5" x14ac:dyDescent="0.3">
      <c r="A629" s="2" t="s">
        <v>389</v>
      </c>
      <c r="B629" s="28">
        <v>2000</v>
      </c>
      <c r="C629" s="28">
        <v>2000</v>
      </c>
      <c r="D629" s="26">
        <f t="shared" si="189"/>
        <v>0</v>
      </c>
      <c r="E629" s="46">
        <f t="shared" si="190"/>
        <v>0</v>
      </c>
    </row>
    <row r="630" spans="1:5" x14ac:dyDescent="0.3">
      <c r="A630" s="2" t="s">
        <v>390</v>
      </c>
      <c r="B630" s="28">
        <v>500</v>
      </c>
      <c r="C630" s="28">
        <v>500</v>
      </c>
      <c r="D630" s="26">
        <f t="shared" si="189"/>
        <v>0</v>
      </c>
      <c r="E630" s="46">
        <f t="shared" si="190"/>
        <v>0</v>
      </c>
    </row>
    <row r="631" spans="1:5" x14ac:dyDescent="0.3">
      <c r="A631" s="2" t="s">
        <v>391</v>
      </c>
      <c r="B631" s="28">
        <v>0</v>
      </c>
      <c r="C631" s="28">
        <v>9000</v>
      </c>
      <c r="D631" s="26">
        <f t="shared" si="189"/>
        <v>-9000</v>
      </c>
      <c r="E631" s="46">
        <f t="shared" si="190"/>
        <v>-1</v>
      </c>
    </row>
    <row r="632" spans="1:5" x14ac:dyDescent="0.3">
      <c r="A632" s="2" t="s">
        <v>392</v>
      </c>
      <c r="B632" s="28">
        <v>20000</v>
      </c>
      <c r="C632" s="28">
        <v>15300</v>
      </c>
      <c r="D632" s="26">
        <f t="shared" si="189"/>
        <v>4700</v>
      </c>
      <c r="E632" s="46">
        <f t="shared" si="190"/>
        <v>0.30718954248366015</v>
      </c>
    </row>
    <row r="633" spans="1:5" ht="15" thickBot="1" x14ac:dyDescent="0.35">
      <c r="A633" s="4" t="s">
        <v>393</v>
      </c>
      <c r="B633" s="60">
        <v>800</v>
      </c>
      <c r="C633" s="60">
        <v>800</v>
      </c>
      <c r="D633" s="25">
        <f t="shared" si="189"/>
        <v>0</v>
      </c>
      <c r="E633" s="45">
        <f t="shared" si="190"/>
        <v>0</v>
      </c>
    </row>
    <row r="634" spans="1:5" ht="15" thickBot="1" x14ac:dyDescent="0.35">
      <c r="A634" s="12" t="s">
        <v>579</v>
      </c>
      <c r="B634" s="34">
        <f>SUM(B625:B633)</f>
        <v>35800</v>
      </c>
      <c r="C634" s="34">
        <f>SUM(C625:C633)</f>
        <v>39600</v>
      </c>
      <c r="D634" s="34">
        <f>B634-C634</f>
        <v>-3800</v>
      </c>
      <c r="E634" s="52">
        <f>(B634-C634)/C634</f>
        <v>-9.5959595959595953E-2</v>
      </c>
    </row>
    <row r="635" spans="1:5" ht="15" thickBot="1" x14ac:dyDescent="0.35">
      <c r="A635" s="13"/>
      <c r="B635" s="33"/>
      <c r="C635" s="33"/>
      <c r="D635" s="33"/>
      <c r="E635" s="51"/>
    </row>
    <row r="636" spans="1:5" x14ac:dyDescent="0.3">
      <c r="A636" s="10" t="s">
        <v>531</v>
      </c>
      <c r="B636" s="26"/>
      <c r="C636" s="26"/>
      <c r="D636" s="26"/>
      <c r="E636" s="46"/>
    </row>
    <row r="637" spans="1:5" x14ac:dyDescent="0.3">
      <c r="A637" s="5" t="s">
        <v>0</v>
      </c>
      <c r="B637" s="26"/>
      <c r="C637" s="26"/>
      <c r="D637" s="26"/>
      <c r="E637" s="46"/>
    </row>
    <row r="638" spans="1:5" x14ac:dyDescent="0.3">
      <c r="A638" s="2" t="s">
        <v>149</v>
      </c>
      <c r="B638" s="28">
        <v>1000</v>
      </c>
      <c r="C638" s="28">
        <v>1500</v>
      </c>
      <c r="D638" s="26">
        <f t="shared" ref="D638:D641" si="191">B638-C638</f>
        <v>-500</v>
      </c>
      <c r="E638" s="46">
        <f t="shared" ref="E638:E641" si="192">D638/C638</f>
        <v>-0.33333333333333331</v>
      </c>
    </row>
    <row r="639" spans="1:5" x14ac:dyDescent="0.3">
      <c r="A639" s="2" t="s">
        <v>394</v>
      </c>
      <c r="B639" s="28">
        <v>2000</v>
      </c>
      <c r="C639" s="28">
        <v>2000</v>
      </c>
      <c r="D639" s="26">
        <f t="shared" si="191"/>
        <v>0</v>
      </c>
      <c r="E639" s="46">
        <f t="shared" si="192"/>
        <v>0</v>
      </c>
    </row>
    <row r="640" spans="1:5" x14ac:dyDescent="0.3">
      <c r="A640" s="2" t="s">
        <v>395</v>
      </c>
      <c r="B640" s="28">
        <v>1000</v>
      </c>
      <c r="C640" s="28">
        <v>1000</v>
      </c>
      <c r="D640" s="26">
        <f t="shared" si="191"/>
        <v>0</v>
      </c>
      <c r="E640" s="46">
        <f t="shared" si="192"/>
        <v>0</v>
      </c>
    </row>
    <row r="641" spans="1:5" ht="15" thickBot="1" x14ac:dyDescent="0.35">
      <c r="A641" s="4" t="s">
        <v>396</v>
      </c>
      <c r="B641" s="60">
        <v>1500</v>
      </c>
      <c r="C641" s="60">
        <v>1500</v>
      </c>
      <c r="D641" s="25">
        <f t="shared" si="191"/>
        <v>0</v>
      </c>
      <c r="E641" s="45">
        <f t="shared" si="192"/>
        <v>0</v>
      </c>
    </row>
    <row r="642" spans="1:5" ht="15" thickBot="1" x14ac:dyDescent="0.35">
      <c r="A642" s="12" t="s">
        <v>580</v>
      </c>
      <c r="B642" s="34">
        <f>SUM(B638:B641)</f>
        <v>5500</v>
      </c>
      <c r="C642" s="34">
        <f>SUM(C638:C641)</f>
        <v>6000</v>
      </c>
      <c r="D642" s="34">
        <f>B642-C642</f>
        <v>-500</v>
      </c>
      <c r="E642" s="52">
        <f>(B642-C642)/C642</f>
        <v>-8.3333333333333329E-2</v>
      </c>
    </row>
    <row r="643" spans="1:5" ht="15" thickBot="1" x14ac:dyDescent="0.35">
      <c r="A643" s="12"/>
      <c r="B643" s="31"/>
      <c r="C643" s="31"/>
      <c r="D643" s="31"/>
      <c r="E643" s="49"/>
    </row>
    <row r="644" spans="1:5" x14ac:dyDescent="0.3">
      <c r="A644" s="10" t="s">
        <v>532</v>
      </c>
      <c r="B644" s="26"/>
      <c r="C644" s="26"/>
      <c r="D644" s="26"/>
      <c r="E644" s="46"/>
    </row>
    <row r="645" spans="1:5" x14ac:dyDescent="0.3">
      <c r="A645" s="2" t="s">
        <v>149</v>
      </c>
      <c r="B645" s="28">
        <v>5000</v>
      </c>
      <c r="C645" s="28">
        <v>5000</v>
      </c>
      <c r="D645" s="26">
        <f t="shared" ref="D645:D647" si="193">B645-C645</f>
        <v>0</v>
      </c>
      <c r="E645" s="46">
        <f t="shared" ref="E645:E647" si="194">D645/C645</f>
        <v>0</v>
      </c>
    </row>
    <row r="646" spans="1:5" x14ac:dyDescent="0.3">
      <c r="A646" s="2" t="s">
        <v>397</v>
      </c>
      <c r="B646" s="28">
        <v>10000</v>
      </c>
      <c r="C646" s="28">
        <v>10000</v>
      </c>
      <c r="D646" s="26">
        <f t="shared" si="193"/>
        <v>0</v>
      </c>
      <c r="E646" s="46">
        <f t="shared" si="194"/>
        <v>0</v>
      </c>
    </row>
    <row r="647" spans="1:5" ht="15" thickBot="1" x14ac:dyDescent="0.35">
      <c r="A647" s="4" t="s">
        <v>398</v>
      </c>
      <c r="B647" s="60">
        <v>5000</v>
      </c>
      <c r="C647" s="60">
        <v>5000</v>
      </c>
      <c r="D647" s="25">
        <f t="shared" si="193"/>
        <v>0</v>
      </c>
      <c r="E647" s="45">
        <f t="shared" si="194"/>
        <v>0</v>
      </c>
    </row>
    <row r="648" spans="1:5" ht="15" thickBot="1" x14ac:dyDescent="0.35">
      <c r="A648" s="12" t="s">
        <v>581</v>
      </c>
      <c r="B648" s="34">
        <f>SUM(B645:B647)</f>
        <v>20000</v>
      </c>
      <c r="C648" s="34">
        <f>SUM(C645:C647)</f>
        <v>20000</v>
      </c>
      <c r="D648" s="34">
        <f>B648-C648</f>
        <v>0</v>
      </c>
      <c r="E648" s="52">
        <f>(B648-C648)/C648</f>
        <v>0</v>
      </c>
    </row>
    <row r="649" spans="1:5" ht="15" thickBot="1" x14ac:dyDescent="0.35">
      <c r="A649" s="12"/>
      <c r="B649" s="31"/>
      <c r="C649" s="31"/>
      <c r="D649" s="31"/>
      <c r="E649" s="49"/>
    </row>
    <row r="650" spans="1:5" x14ac:dyDescent="0.3">
      <c r="A650" s="10" t="s">
        <v>533</v>
      </c>
      <c r="B650" s="26"/>
      <c r="C650" s="26"/>
      <c r="D650" s="26"/>
      <c r="E650" s="46"/>
    </row>
    <row r="651" spans="1:5" x14ac:dyDescent="0.3">
      <c r="A651" s="5" t="s">
        <v>102</v>
      </c>
      <c r="B651" s="26"/>
      <c r="C651" s="26"/>
      <c r="D651" s="26"/>
      <c r="E651" s="46"/>
    </row>
    <row r="652" spans="1:5" x14ac:dyDescent="0.3">
      <c r="A652" s="2" t="s">
        <v>399</v>
      </c>
      <c r="B652" s="28">
        <v>300</v>
      </c>
      <c r="C652" s="28">
        <v>300</v>
      </c>
      <c r="D652" s="26">
        <f t="shared" ref="D652:D654" si="195">B652-C652</f>
        <v>0</v>
      </c>
      <c r="E652" s="46">
        <f t="shared" ref="E652:E654" si="196">D652/C652</f>
        <v>0</v>
      </c>
    </row>
    <row r="653" spans="1:5" x14ac:dyDescent="0.3">
      <c r="A653" s="2" t="s">
        <v>400</v>
      </c>
      <c r="B653" s="28">
        <v>4000</v>
      </c>
      <c r="C653" s="28">
        <v>5200</v>
      </c>
      <c r="D653" s="26">
        <f t="shared" si="195"/>
        <v>-1200</v>
      </c>
      <c r="E653" s="46">
        <f t="shared" si="196"/>
        <v>-0.23076923076923078</v>
      </c>
    </row>
    <row r="654" spans="1:5" ht="15" thickBot="1" x14ac:dyDescent="0.35">
      <c r="A654" s="4" t="s">
        <v>401</v>
      </c>
      <c r="B654" s="60">
        <v>1000</v>
      </c>
      <c r="C654" s="60">
        <v>1000</v>
      </c>
      <c r="D654" s="25">
        <f t="shared" si="195"/>
        <v>0</v>
      </c>
      <c r="E654" s="45">
        <f t="shared" si="196"/>
        <v>0</v>
      </c>
    </row>
    <row r="655" spans="1:5" x14ac:dyDescent="0.3">
      <c r="A655" s="5" t="s">
        <v>105</v>
      </c>
      <c r="B655" s="30">
        <f>SUM(B652:B654)</f>
        <v>5300</v>
      </c>
      <c r="C655" s="30">
        <f>SUM(C652:C654)</f>
        <v>6500</v>
      </c>
      <c r="D655" s="30">
        <f>B655-C655</f>
        <v>-1200</v>
      </c>
      <c r="E655" s="48">
        <f>(B655-C655)/C655</f>
        <v>-0.18461538461538463</v>
      </c>
    </row>
    <row r="656" spans="1:5" x14ac:dyDescent="0.3">
      <c r="A656" s="11"/>
      <c r="B656" s="30"/>
      <c r="C656" s="30"/>
      <c r="D656" s="30"/>
      <c r="E656" s="48"/>
    </row>
    <row r="657" spans="1:5" x14ac:dyDescent="0.3">
      <c r="A657" s="5" t="s">
        <v>402</v>
      </c>
      <c r="B657" s="26"/>
      <c r="C657" s="26"/>
      <c r="D657" s="26"/>
      <c r="E657" s="46"/>
    </row>
    <row r="658" spans="1:5" x14ac:dyDescent="0.3">
      <c r="A658" s="2" t="s">
        <v>403</v>
      </c>
      <c r="B658" s="28">
        <v>6000</v>
      </c>
      <c r="C658" s="28">
        <v>6000</v>
      </c>
      <c r="D658" s="26">
        <f t="shared" ref="D658" si="197">B658-C658</f>
        <v>0</v>
      </c>
      <c r="E658" s="46">
        <f>D658/C658</f>
        <v>0</v>
      </c>
    </row>
    <row r="659" spans="1:5" ht="15" thickBot="1" x14ac:dyDescent="0.35">
      <c r="A659" s="4" t="s">
        <v>404</v>
      </c>
      <c r="B659" s="28">
        <v>1000</v>
      </c>
      <c r="C659" s="28">
        <v>1000</v>
      </c>
      <c r="D659" s="26">
        <f t="shared" ref="D659" si="198">B659-C659</f>
        <v>0</v>
      </c>
      <c r="E659" s="46">
        <f>D659/C659</f>
        <v>0</v>
      </c>
    </row>
    <row r="660" spans="1:5" x14ac:dyDescent="0.3">
      <c r="A660" s="5" t="s">
        <v>405</v>
      </c>
      <c r="B660" s="29">
        <f>SUM(B658:B659)</f>
        <v>7000</v>
      </c>
      <c r="C660" s="29">
        <f>SUM(C658:C659)</f>
        <v>7000</v>
      </c>
      <c r="D660" s="29">
        <f>B660-C660</f>
        <v>0</v>
      </c>
      <c r="E660" s="47">
        <f>(B660-C660)/C660</f>
        <v>0</v>
      </c>
    </row>
    <row r="661" spans="1:5" x14ac:dyDescent="0.3">
      <c r="A661" s="11"/>
      <c r="B661" s="30"/>
      <c r="C661" s="30"/>
      <c r="D661" s="30"/>
      <c r="E661" s="48"/>
    </row>
    <row r="662" spans="1:5" x14ac:dyDescent="0.3">
      <c r="A662" s="5" t="s">
        <v>406</v>
      </c>
      <c r="B662" s="26"/>
      <c r="C662" s="26"/>
      <c r="D662" s="26"/>
      <c r="E662" s="46"/>
    </row>
    <row r="663" spans="1:5" x14ac:dyDescent="0.3">
      <c r="A663" s="2" t="s">
        <v>407</v>
      </c>
      <c r="B663" s="28">
        <v>4000</v>
      </c>
      <c r="C663" s="28">
        <v>4000</v>
      </c>
      <c r="D663" s="26">
        <f t="shared" ref="D663:D665" si="199">B663-C663</f>
        <v>0</v>
      </c>
      <c r="E663" s="46">
        <f t="shared" ref="E663:E665" si="200">D663/C663</f>
        <v>0</v>
      </c>
    </row>
    <row r="664" spans="1:5" x14ac:dyDescent="0.3">
      <c r="A664" s="2" t="s">
        <v>408</v>
      </c>
      <c r="B664" s="28">
        <v>1000</v>
      </c>
      <c r="C664" s="28">
        <v>1000</v>
      </c>
      <c r="D664" s="26">
        <f t="shared" si="199"/>
        <v>0</v>
      </c>
      <c r="E664" s="46">
        <f t="shared" si="200"/>
        <v>0</v>
      </c>
    </row>
    <row r="665" spans="1:5" ht="15" thickBot="1" x14ac:dyDescent="0.35">
      <c r="A665" s="4" t="s">
        <v>409</v>
      </c>
      <c r="B665" s="60">
        <v>5500</v>
      </c>
      <c r="C665" s="60">
        <v>5500</v>
      </c>
      <c r="D665" s="25">
        <f t="shared" si="199"/>
        <v>0</v>
      </c>
      <c r="E665" s="45">
        <f t="shared" si="200"/>
        <v>0</v>
      </c>
    </row>
    <row r="666" spans="1:5" x14ac:dyDescent="0.3">
      <c r="A666" s="5" t="s">
        <v>410</v>
      </c>
      <c r="B666" s="30">
        <f>SUM(B663:B665)</f>
        <v>10500</v>
      </c>
      <c r="C666" s="30">
        <f>SUM(C663:C665)</f>
        <v>10500</v>
      </c>
      <c r="D666" s="30">
        <f>B666-C666</f>
        <v>0</v>
      </c>
      <c r="E666" s="48">
        <f>(B666-C666)/C666</f>
        <v>0</v>
      </c>
    </row>
    <row r="667" spans="1:5" ht="15" thickBot="1" x14ac:dyDescent="0.35">
      <c r="A667" s="15"/>
      <c r="B667" s="34"/>
      <c r="C667" s="34"/>
      <c r="D667" s="34"/>
      <c r="E667" s="52"/>
    </row>
    <row r="668" spans="1:5" x14ac:dyDescent="0.3">
      <c r="A668" s="5" t="s">
        <v>594</v>
      </c>
      <c r="B668" s="30">
        <f>SUM(B666,B660,B655)</f>
        <v>22800</v>
      </c>
      <c r="C668" s="30">
        <f>SUM(C666,C660,C655)</f>
        <v>24000</v>
      </c>
      <c r="D668" s="30">
        <f>B668-C668</f>
        <v>-1200</v>
      </c>
      <c r="E668" s="48">
        <f>(B668-C668)/C668</f>
        <v>-0.05</v>
      </c>
    </row>
    <row r="669" spans="1:5" ht="15" thickBot="1" x14ac:dyDescent="0.35">
      <c r="A669" s="12"/>
      <c r="B669" s="34"/>
      <c r="C669" s="34"/>
      <c r="D669" s="34"/>
      <c r="E669" s="52"/>
    </row>
    <row r="670" spans="1:5" ht="15" thickBot="1" x14ac:dyDescent="0.35">
      <c r="A670" s="22" t="s">
        <v>595</v>
      </c>
      <c r="B670" s="34">
        <f>SUM(B668,B648,B642,B634,B621,B615,B596,B589,B539,B516,B497,B486,B430,B419,B375,B368,B355,B346,B293,B282,B266,B262)</f>
        <v>3666056</v>
      </c>
      <c r="C670" s="34">
        <f>SUM(C668,C648,C642,C634,C621,C615,C596,C589,C539,C516,C497,C486,C430,C419,C375,C368,C355,C346,C293,C282,C266,C262)</f>
        <v>3924259</v>
      </c>
      <c r="D670" s="34">
        <f>SUM(D668,D648,D642,D634,D621,D615,D596,D589,D539,D516,D497,D486,D430,D419,D375,D368,D355,D346,D293,D282,D266,D262)</f>
        <v>-258203</v>
      </c>
      <c r="E670" s="52">
        <f>(B670-C670)/C670</f>
        <v>-6.5796625554021784E-2</v>
      </c>
    </row>
    <row r="671" spans="1:5" ht="15" thickBot="1" x14ac:dyDescent="0.35">
      <c r="A671" s="23"/>
      <c r="B671" s="32"/>
      <c r="C671" s="32"/>
      <c r="D671" s="32"/>
      <c r="E671" s="50"/>
    </row>
    <row r="672" spans="1:5" ht="15" thickBot="1" x14ac:dyDescent="0.35">
      <c r="A672" s="22" t="s">
        <v>596</v>
      </c>
      <c r="B672" s="34"/>
      <c r="C672" s="34"/>
      <c r="D672" s="34"/>
      <c r="E672" s="52"/>
    </row>
    <row r="673" spans="1:5" x14ac:dyDescent="0.3">
      <c r="A673" s="10" t="s">
        <v>534</v>
      </c>
      <c r="B673" s="63"/>
      <c r="C673" s="63"/>
      <c r="D673" s="63"/>
      <c r="E673" s="63"/>
    </row>
    <row r="674" spans="1:5" ht="15" thickBot="1" x14ac:dyDescent="0.35">
      <c r="A674" s="4" t="s">
        <v>169</v>
      </c>
      <c r="B674" s="60">
        <v>19398</v>
      </c>
      <c r="C674" s="60">
        <v>19398</v>
      </c>
      <c r="D674" s="25">
        <f t="shared" ref="D674" si="201">B674-C674</f>
        <v>0</v>
      </c>
      <c r="E674" s="45">
        <f>D674/C674</f>
        <v>0</v>
      </c>
    </row>
    <row r="675" spans="1:5" ht="15" thickBot="1" x14ac:dyDescent="0.35">
      <c r="A675" s="12" t="s">
        <v>582</v>
      </c>
      <c r="B675" s="34">
        <f>SUM(B674:B674)</f>
        <v>19398</v>
      </c>
      <c r="C675" s="34">
        <f>SUM(C674:C674)</f>
        <v>19398</v>
      </c>
      <c r="D675" s="34">
        <f>B675-C675</f>
        <v>0</v>
      </c>
      <c r="E675" s="52">
        <f>(B675-C675)/C675</f>
        <v>0</v>
      </c>
    </row>
    <row r="676" spans="1:5" ht="15" thickBot="1" x14ac:dyDescent="0.35">
      <c r="A676" s="13"/>
      <c r="B676" s="32"/>
      <c r="C676" s="32"/>
      <c r="D676" s="32"/>
      <c r="E676" s="50"/>
    </row>
    <row r="677" spans="1:5" x14ac:dyDescent="0.3">
      <c r="A677" s="10" t="s">
        <v>535</v>
      </c>
      <c r="B677" s="26"/>
      <c r="C677" s="26"/>
      <c r="D677" s="26"/>
      <c r="E677" s="46"/>
    </row>
    <row r="678" spans="1:5" ht="15" thickBot="1" x14ac:dyDescent="0.35">
      <c r="A678" s="4" t="s">
        <v>169</v>
      </c>
      <c r="B678" s="60">
        <v>10000</v>
      </c>
      <c r="C678" s="60">
        <v>10000</v>
      </c>
      <c r="D678" s="25">
        <f t="shared" ref="D678" si="202">B678-C678</f>
        <v>0</v>
      </c>
      <c r="E678" s="45">
        <f>D678/C678</f>
        <v>0</v>
      </c>
    </row>
    <row r="679" spans="1:5" ht="15" thickBot="1" x14ac:dyDescent="0.35">
      <c r="A679" s="12" t="s">
        <v>593</v>
      </c>
      <c r="B679" s="34">
        <f>SUM(B678:B678)</f>
        <v>10000</v>
      </c>
      <c r="C679" s="34">
        <f>SUM(C678:C678)</f>
        <v>10000</v>
      </c>
      <c r="D679" s="34">
        <f>B679-C679</f>
        <v>0</v>
      </c>
      <c r="E679" s="52">
        <f>(B679-C679)/C679</f>
        <v>0</v>
      </c>
    </row>
    <row r="680" spans="1:5" ht="15" thickBot="1" x14ac:dyDescent="0.35">
      <c r="A680" s="13"/>
      <c r="B680" s="33"/>
      <c r="C680" s="33"/>
      <c r="D680" s="33"/>
      <c r="E680" s="51"/>
    </row>
    <row r="681" spans="1:5" x14ac:dyDescent="0.3">
      <c r="A681" s="10" t="s">
        <v>536</v>
      </c>
      <c r="B681" s="26"/>
      <c r="C681" s="26"/>
      <c r="D681" s="26"/>
      <c r="E681" s="46"/>
    </row>
    <row r="682" spans="1:5" ht="15" thickBot="1" x14ac:dyDescent="0.35">
      <c r="A682" s="4" t="s">
        <v>411</v>
      </c>
      <c r="B682" s="60">
        <v>11000</v>
      </c>
      <c r="C682" s="60">
        <v>11000</v>
      </c>
      <c r="D682" s="25">
        <f t="shared" ref="D682" si="203">B682-C682</f>
        <v>0</v>
      </c>
      <c r="E682" s="45">
        <f>D682/C682</f>
        <v>0</v>
      </c>
    </row>
    <row r="683" spans="1:5" ht="15" thickBot="1" x14ac:dyDescent="0.35">
      <c r="A683" s="12" t="s">
        <v>583</v>
      </c>
      <c r="B683" s="34">
        <f>SUM(B682:B682)</f>
        <v>11000</v>
      </c>
      <c r="C683" s="34">
        <f>SUM(C682:C682)</f>
        <v>11000</v>
      </c>
      <c r="D683" s="34">
        <f>SUM(D682:D682)</f>
        <v>0</v>
      </c>
      <c r="E683" s="52">
        <f>(B683-C683)/C683</f>
        <v>0</v>
      </c>
    </row>
    <row r="684" spans="1:5" ht="15" thickBot="1" x14ac:dyDescent="0.35">
      <c r="A684" s="13"/>
      <c r="B684" s="32"/>
      <c r="C684" s="32"/>
      <c r="D684" s="32"/>
      <c r="E684" s="50"/>
    </row>
    <row r="685" spans="1:5" x14ac:dyDescent="0.3">
      <c r="A685" s="10" t="s">
        <v>537</v>
      </c>
      <c r="B685" s="63"/>
      <c r="C685" s="63"/>
      <c r="D685" s="63"/>
      <c r="E685" s="63"/>
    </row>
    <row r="686" spans="1:5" x14ac:dyDescent="0.3">
      <c r="A686" s="5" t="s">
        <v>206</v>
      </c>
      <c r="B686" s="26"/>
      <c r="C686" s="26"/>
      <c r="D686" s="26"/>
      <c r="E686" s="46"/>
    </row>
    <row r="687" spans="1:5" x14ac:dyDescent="0.3">
      <c r="A687" s="2" t="s">
        <v>412</v>
      </c>
      <c r="B687" s="28">
        <v>200</v>
      </c>
      <c r="C687" s="28">
        <v>200</v>
      </c>
      <c r="D687" s="26">
        <f t="shared" ref="D687:D693" si="204">B687-C687</f>
        <v>0</v>
      </c>
      <c r="E687" s="46">
        <f t="shared" ref="E687:E693" si="205">D687/C687</f>
        <v>0</v>
      </c>
    </row>
    <row r="688" spans="1:5" x14ac:dyDescent="0.3">
      <c r="A688" s="2" t="s">
        <v>413</v>
      </c>
      <c r="B688" s="28"/>
      <c r="C688" s="28">
        <v>400</v>
      </c>
      <c r="D688" s="26">
        <f t="shared" si="204"/>
        <v>-400</v>
      </c>
      <c r="E688" s="46">
        <f t="shared" si="205"/>
        <v>-1</v>
      </c>
    </row>
    <row r="689" spans="1:5" x14ac:dyDescent="0.3">
      <c r="A689" s="2" t="s">
        <v>414</v>
      </c>
      <c r="B689" s="28">
        <v>1400</v>
      </c>
      <c r="C689" s="28">
        <v>1200</v>
      </c>
      <c r="D689" s="26">
        <f t="shared" si="204"/>
        <v>200</v>
      </c>
      <c r="E689" s="46">
        <f t="shared" si="205"/>
        <v>0.16666666666666666</v>
      </c>
    </row>
    <row r="690" spans="1:5" x14ac:dyDescent="0.3">
      <c r="A690" s="2" t="s">
        <v>415</v>
      </c>
      <c r="B690" s="28">
        <v>400</v>
      </c>
      <c r="C690" s="28">
        <v>400</v>
      </c>
      <c r="D690" s="26">
        <f t="shared" si="204"/>
        <v>0</v>
      </c>
      <c r="E690" s="46">
        <f t="shared" si="205"/>
        <v>0</v>
      </c>
    </row>
    <row r="691" spans="1:5" x14ac:dyDescent="0.3">
      <c r="A691" s="2" t="s">
        <v>416</v>
      </c>
      <c r="B691" s="28">
        <v>800</v>
      </c>
      <c r="C691" s="28">
        <v>600</v>
      </c>
      <c r="D691" s="26">
        <f t="shared" si="204"/>
        <v>200</v>
      </c>
      <c r="E691" s="46">
        <f t="shared" si="205"/>
        <v>0.33333333333333331</v>
      </c>
    </row>
    <row r="692" spans="1:5" x14ac:dyDescent="0.3">
      <c r="A692" s="2" t="s">
        <v>417</v>
      </c>
      <c r="B692" s="28">
        <v>500</v>
      </c>
      <c r="C692" s="28">
        <v>500</v>
      </c>
      <c r="D692" s="26">
        <f t="shared" si="204"/>
        <v>0</v>
      </c>
      <c r="E692" s="46">
        <f t="shared" si="205"/>
        <v>0</v>
      </c>
    </row>
    <row r="693" spans="1:5" ht="15" thickBot="1" x14ac:dyDescent="0.35">
      <c r="A693" s="4" t="s">
        <v>418</v>
      </c>
      <c r="B693" s="60">
        <v>0</v>
      </c>
      <c r="C693" s="60">
        <v>200</v>
      </c>
      <c r="D693" s="25">
        <f t="shared" si="204"/>
        <v>-200</v>
      </c>
      <c r="E693" s="45">
        <f t="shared" si="205"/>
        <v>-1</v>
      </c>
    </row>
    <row r="694" spans="1:5" ht="15" thickBot="1" x14ac:dyDescent="0.35">
      <c r="A694" s="12" t="s">
        <v>584</v>
      </c>
      <c r="B694" s="34">
        <f>SUM(B687:B693)</f>
        <v>3300</v>
      </c>
      <c r="C694" s="34">
        <f>SUM(C687:C693)</f>
        <v>3500</v>
      </c>
      <c r="D694" s="34">
        <f>B694-C694</f>
        <v>-200</v>
      </c>
      <c r="E694" s="52">
        <f>(B694-C694)/C694</f>
        <v>-5.7142857142857141E-2</v>
      </c>
    </row>
    <row r="695" spans="1:5" ht="15" thickBot="1" x14ac:dyDescent="0.35">
      <c r="A695" s="13"/>
      <c r="B695" s="32"/>
      <c r="C695" s="32"/>
      <c r="D695" s="32"/>
      <c r="E695" s="50"/>
    </row>
    <row r="696" spans="1:5" x14ac:dyDescent="0.3">
      <c r="A696" s="10" t="s">
        <v>538</v>
      </c>
      <c r="B696" s="26"/>
      <c r="C696" s="26"/>
      <c r="D696" s="26"/>
      <c r="E696" s="46"/>
    </row>
    <row r="697" spans="1:5" x14ac:dyDescent="0.3">
      <c r="A697" s="5" t="s">
        <v>102</v>
      </c>
      <c r="B697" s="26"/>
      <c r="C697" s="26"/>
      <c r="D697" s="26"/>
      <c r="E697" s="46"/>
    </row>
    <row r="698" spans="1:5" x14ac:dyDescent="0.3">
      <c r="A698" s="2" t="s">
        <v>419</v>
      </c>
      <c r="B698" s="28">
        <v>25000</v>
      </c>
      <c r="C698" s="28">
        <v>25000</v>
      </c>
      <c r="D698" s="26">
        <f t="shared" ref="D698:D705" si="206">B698-C698</f>
        <v>0</v>
      </c>
      <c r="E698" s="46">
        <f t="shared" ref="E698:E705" si="207">D698/C698</f>
        <v>0</v>
      </c>
    </row>
    <row r="699" spans="1:5" x14ac:dyDescent="0.3">
      <c r="A699" s="2" t="s">
        <v>420</v>
      </c>
      <c r="B699" s="28">
        <v>7000</v>
      </c>
      <c r="C699" s="28">
        <v>7000</v>
      </c>
      <c r="D699" s="26">
        <f t="shared" si="206"/>
        <v>0</v>
      </c>
      <c r="E699" s="46">
        <f t="shared" si="207"/>
        <v>0</v>
      </c>
    </row>
    <row r="700" spans="1:5" x14ac:dyDescent="0.3">
      <c r="A700" s="2" t="s">
        <v>421</v>
      </c>
      <c r="B700" s="28">
        <v>12000</v>
      </c>
      <c r="C700" s="28">
        <v>12000</v>
      </c>
      <c r="D700" s="26">
        <f t="shared" si="206"/>
        <v>0</v>
      </c>
      <c r="E700" s="46">
        <f t="shared" si="207"/>
        <v>0</v>
      </c>
    </row>
    <row r="701" spans="1:5" x14ac:dyDescent="0.3">
      <c r="A701" s="2" t="s">
        <v>422</v>
      </c>
      <c r="B701" s="28">
        <v>3000</v>
      </c>
      <c r="C701" s="28">
        <v>3000</v>
      </c>
      <c r="D701" s="26">
        <f t="shared" si="206"/>
        <v>0</v>
      </c>
      <c r="E701" s="46">
        <f t="shared" si="207"/>
        <v>0</v>
      </c>
    </row>
    <row r="702" spans="1:5" x14ac:dyDescent="0.3">
      <c r="A702" s="2" t="s">
        <v>423</v>
      </c>
      <c r="B702" s="28">
        <v>11000</v>
      </c>
      <c r="C702" s="28">
        <v>11000</v>
      </c>
      <c r="D702" s="26">
        <f t="shared" si="206"/>
        <v>0</v>
      </c>
      <c r="E702" s="46">
        <f t="shared" si="207"/>
        <v>0</v>
      </c>
    </row>
    <row r="703" spans="1:5" x14ac:dyDescent="0.3">
      <c r="A703" s="2" t="s">
        <v>424</v>
      </c>
      <c r="B703" s="28">
        <v>4000</v>
      </c>
      <c r="C703" s="28">
        <v>4000</v>
      </c>
      <c r="D703" s="26">
        <f t="shared" si="206"/>
        <v>0</v>
      </c>
      <c r="E703" s="46">
        <f t="shared" si="207"/>
        <v>0</v>
      </c>
    </row>
    <row r="704" spans="1:5" x14ac:dyDescent="0.3">
      <c r="A704" s="2" t="s">
        <v>425</v>
      </c>
      <c r="B704" s="28">
        <v>1000</v>
      </c>
      <c r="C704" s="28">
        <v>3000</v>
      </c>
      <c r="D704" s="26">
        <f t="shared" si="206"/>
        <v>-2000</v>
      </c>
      <c r="E704" s="46">
        <f t="shared" si="207"/>
        <v>-0.66666666666666663</v>
      </c>
    </row>
    <row r="705" spans="1:5" ht="15" thickBot="1" x14ac:dyDescent="0.35">
      <c r="A705" s="4" t="s">
        <v>426</v>
      </c>
      <c r="B705" s="28">
        <v>0</v>
      </c>
      <c r="C705" s="28">
        <v>1000</v>
      </c>
      <c r="D705" s="26">
        <f t="shared" si="206"/>
        <v>-1000</v>
      </c>
      <c r="E705" s="46">
        <f t="shared" si="207"/>
        <v>-1</v>
      </c>
    </row>
    <row r="706" spans="1:5" x14ac:dyDescent="0.3">
      <c r="A706" s="5" t="s">
        <v>105</v>
      </c>
      <c r="B706" s="29">
        <f>SUM(B698:B705)</f>
        <v>63000</v>
      </c>
      <c r="C706" s="29">
        <f>SUM(C698:C705)</f>
        <v>66000</v>
      </c>
      <c r="D706" s="29">
        <f>B706-C706</f>
        <v>-3000</v>
      </c>
      <c r="E706" s="47">
        <f>(B706-C706)/C706</f>
        <v>-4.5454545454545456E-2</v>
      </c>
    </row>
    <row r="707" spans="1:5" x14ac:dyDescent="0.3">
      <c r="A707" s="11"/>
      <c r="B707" s="30"/>
      <c r="C707" s="30"/>
      <c r="D707" s="30"/>
      <c r="E707" s="48"/>
    </row>
    <row r="708" spans="1:5" x14ac:dyDescent="0.3">
      <c r="A708" s="5" t="s">
        <v>427</v>
      </c>
      <c r="B708" s="26"/>
      <c r="C708" s="26"/>
      <c r="D708" s="26"/>
      <c r="E708" s="46"/>
    </row>
    <row r="709" spans="1:5" ht="15" thickBot="1" x14ac:dyDescent="0.35">
      <c r="A709" s="4" t="s">
        <v>428</v>
      </c>
      <c r="B709" s="28">
        <v>1500</v>
      </c>
      <c r="C709" s="28">
        <v>2000</v>
      </c>
      <c r="D709" s="26">
        <f t="shared" ref="D709" si="208">B709-C709</f>
        <v>-500</v>
      </c>
      <c r="E709" s="46">
        <f>D709/C709</f>
        <v>-0.25</v>
      </c>
    </row>
    <row r="710" spans="1:5" x14ac:dyDescent="0.3">
      <c r="A710" s="5" t="s">
        <v>429</v>
      </c>
      <c r="B710" s="29">
        <f>SUM(B709)</f>
        <v>1500</v>
      </c>
      <c r="C710" s="29">
        <f>SUM(C709)</f>
        <v>2000</v>
      </c>
      <c r="D710" s="29">
        <f>B710-C710</f>
        <v>-500</v>
      </c>
      <c r="E710" s="47">
        <f>(B710-C710)/C710</f>
        <v>-0.25</v>
      </c>
    </row>
    <row r="711" spans="1:5" x14ac:dyDescent="0.3">
      <c r="A711" s="11"/>
      <c r="B711" s="30"/>
      <c r="C711" s="30"/>
      <c r="D711" s="30"/>
      <c r="E711" s="48"/>
    </row>
    <row r="712" spans="1:5" x14ac:dyDescent="0.3">
      <c r="A712" s="5" t="s">
        <v>430</v>
      </c>
      <c r="B712" s="26"/>
      <c r="C712" s="26"/>
      <c r="D712" s="26"/>
      <c r="E712" s="46"/>
    </row>
    <row r="713" spans="1:5" x14ac:dyDescent="0.3">
      <c r="A713" s="2" t="s">
        <v>431</v>
      </c>
      <c r="B713" s="28">
        <v>1500</v>
      </c>
      <c r="C713" s="28">
        <v>1500</v>
      </c>
      <c r="D713" s="26">
        <f t="shared" ref="D713:D719" si="209">B713-C713</f>
        <v>0</v>
      </c>
      <c r="E713" s="46">
        <f t="shared" ref="E713:E719" si="210">D713/C713</f>
        <v>0</v>
      </c>
    </row>
    <row r="714" spans="1:5" x14ac:dyDescent="0.3">
      <c r="A714" s="2" t="s">
        <v>432</v>
      </c>
      <c r="B714" s="28">
        <v>800</v>
      </c>
      <c r="C714" s="28">
        <v>800</v>
      </c>
      <c r="D714" s="26">
        <f t="shared" si="209"/>
        <v>0</v>
      </c>
      <c r="E714" s="46">
        <f t="shared" si="210"/>
        <v>0</v>
      </c>
    </row>
    <row r="715" spans="1:5" x14ac:dyDescent="0.3">
      <c r="A715" s="2" t="s">
        <v>433</v>
      </c>
      <c r="B715" s="28">
        <v>28500</v>
      </c>
      <c r="C715" s="28">
        <v>31000</v>
      </c>
      <c r="D715" s="26">
        <f t="shared" si="209"/>
        <v>-2500</v>
      </c>
      <c r="E715" s="46">
        <f t="shared" si="210"/>
        <v>-8.0645161290322578E-2</v>
      </c>
    </row>
    <row r="716" spans="1:5" x14ac:dyDescent="0.3">
      <c r="A716" s="2" t="s">
        <v>434</v>
      </c>
      <c r="B716" s="28">
        <v>1500</v>
      </c>
      <c r="C716" s="28">
        <v>1500</v>
      </c>
      <c r="D716" s="26">
        <f t="shared" si="209"/>
        <v>0</v>
      </c>
      <c r="E716" s="46">
        <f t="shared" si="210"/>
        <v>0</v>
      </c>
    </row>
    <row r="717" spans="1:5" x14ac:dyDescent="0.3">
      <c r="A717" s="2" t="s">
        <v>435</v>
      </c>
      <c r="B717" s="28">
        <v>500</v>
      </c>
      <c r="C717" s="28">
        <v>500</v>
      </c>
      <c r="D717" s="26">
        <f t="shared" si="209"/>
        <v>0</v>
      </c>
      <c r="E717" s="46">
        <f t="shared" si="210"/>
        <v>0</v>
      </c>
    </row>
    <row r="718" spans="1:5" x14ac:dyDescent="0.3">
      <c r="A718" s="2" t="s">
        <v>436</v>
      </c>
      <c r="B718" s="28">
        <v>900</v>
      </c>
      <c r="C718" s="28">
        <v>900</v>
      </c>
      <c r="D718" s="26">
        <f t="shared" si="209"/>
        <v>0</v>
      </c>
      <c r="E718" s="46">
        <f t="shared" si="210"/>
        <v>0</v>
      </c>
    </row>
    <row r="719" spans="1:5" ht="15" thickBot="1" x14ac:dyDescent="0.35">
      <c r="A719" s="4" t="s">
        <v>437</v>
      </c>
      <c r="B719" s="28">
        <v>15000</v>
      </c>
      <c r="C719" s="28">
        <v>15000</v>
      </c>
      <c r="D719" s="26">
        <f t="shared" si="209"/>
        <v>0</v>
      </c>
      <c r="E719" s="46">
        <f t="shared" si="210"/>
        <v>0</v>
      </c>
    </row>
    <row r="720" spans="1:5" x14ac:dyDescent="0.3">
      <c r="A720" s="5" t="s">
        <v>438</v>
      </c>
      <c r="B720" s="29">
        <f>SUM(B713:B719)</f>
        <v>48700</v>
      </c>
      <c r="C720" s="29">
        <f>SUM(C713:C719)</f>
        <v>51200</v>
      </c>
      <c r="D720" s="29">
        <f>B720-C720</f>
        <v>-2500</v>
      </c>
      <c r="E720" s="47">
        <f>(B720-C720)/C720</f>
        <v>-4.8828125E-2</v>
      </c>
    </row>
    <row r="721" spans="1:5" x14ac:dyDescent="0.3">
      <c r="A721" s="11"/>
      <c r="B721" s="30"/>
      <c r="C721" s="30"/>
      <c r="D721" s="30"/>
      <c r="E721" s="48"/>
    </row>
    <row r="722" spans="1:5" x14ac:dyDescent="0.3">
      <c r="A722" s="5" t="s">
        <v>439</v>
      </c>
      <c r="B722" s="26"/>
      <c r="C722" s="26"/>
      <c r="D722" s="26"/>
      <c r="E722" s="46"/>
    </row>
    <row r="723" spans="1:5" x14ac:dyDescent="0.3">
      <c r="A723" s="2" t="s">
        <v>440</v>
      </c>
      <c r="B723" s="28">
        <v>101413</v>
      </c>
      <c r="C723" s="27">
        <v>99425</v>
      </c>
      <c r="D723" s="26">
        <f t="shared" ref="D723:D732" si="211">B723-C723</f>
        <v>1988</v>
      </c>
      <c r="E723" s="46">
        <f t="shared" ref="E723:E732" si="212">D723/C723</f>
        <v>1.9994971083731456E-2</v>
      </c>
    </row>
    <row r="724" spans="1:5" x14ac:dyDescent="0.3">
      <c r="A724" s="2" t="s">
        <v>441</v>
      </c>
      <c r="B724" s="28">
        <v>158173</v>
      </c>
      <c r="C724" s="28">
        <f>ROUND(151290*1.025,0)</f>
        <v>155072</v>
      </c>
      <c r="D724" s="26">
        <f t="shared" si="211"/>
        <v>3101</v>
      </c>
      <c r="E724" s="46">
        <f t="shared" si="212"/>
        <v>1.9997162608336772E-2</v>
      </c>
    </row>
    <row r="725" spans="1:5" x14ac:dyDescent="0.3">
      <c r="A725" s="2" t="s">
        <v>442</v>
      </c>
      <c r="B725" s="28">
        <v>15000</v>
      </c>
      <c r="C725" s="28">
        <v>15000</v>
      </c>
      <c r="D725" s="26">
        <f t="shared" si="211"/>
        <v>0</v>
      </c>
      <c r="E725" s="46">
        <f t="shared" si="212"/>
        <v>0</v>
      </c>
    </row>
    <row r="726" spans="1:5" x14ac:dyDescent="0.3">
      <c r="A726" s="2" t="s">
        <v>443</v>
      </c>
      <c r="B726" s="28">
        <v>48441</v>
      </c>
      <c r="C726" s="28">
        <f>ROUND(46333*1.025,0)</f>
        <v>47491</v>
      </c>
      <c r="D726" s="26">
        <f t="shared" si="211"/>
        <v>950</v>
      </c>
      <c r="E726" s="46">
        <f t="shared" si="212"/>
        <v>2.000379019182582E-2</v>
      </c>
    </row>
    <row r="727" spans="1:5" x14ac:dyDescent="0.3">
      <c r="A727" s="2" t="s">
        <v>444</v>
      </c>
      <c r="B727" s="28">
        <v>1500</v>
      </c>
      <c r="C727" s="28">
        <f>3000-416.3</f>
        <v>2583.6999999999998</v>
      </c>
      <c r="D727" s="26">
        <f t="shared" si="211"/>
        <v>-1083.6999999999998</v>
      </c>
      <c r="E727" s="46">
        <f t="shared" si="212"/>
        <v>-0.41943724116576997</v>
      </c>
    </row>
    <row r="728" spans="1:5" x14ac:dyDescent="0.3">
      <c r="A728" s="2" t="s">
        <v>445</v>
      </c>
      <c r="B728" s="28">
        <v>17410</v>
      </c>
      <c r="C728" s="28">
        <f>16652*1.025</f>
        <v>17068.3</v>
      </c>
      <c r="D728" s="26">
        <f t="shared" si="211"/>
        <v>341.70000000000073</v>
      </c>
      <c r="E728" s="46">
        <f t="shared" si="212"/>
        <v>2.0019568439739208E-2</v>
      </c>
    </row>
    <row r="729" spans="1:5" x14ac:dyDescent="0.3">
      <c r="A729" s="2" t="s">
        <v>446</v>
      </c>
      <c r="B729" s="28">
        <v>26000</v>
      </c>
      <c r="C729" s="28">
        <v>26000</v>
      </c>
      <c r="D729" s="26">
        <f t="shared" si="211"/>
        <v>0</v>
      </c>
      <c r="E729" s="46">
        <f t="shared" si="212"/>
        <v>0</v>
      </c>
    </row>
    <row r="730" spans="1:5" x14ac:dyDescent="0.3">
      <c r="A730" s="2" t="s">
        <v>447</v>
      </c>
      <c r="B730" s="28">
        <v>25000</v>
      </c>
      <c r="C730" s="28">
        <v>30000</v>
      </c>
      <c r="D730" s="26">
        <f t="shared" si="211"/>
        <v>-5000</v>
      </c>
      <c r="E730" s="46">
        <f t="shared" si="212"/>
        <v>-0.16666666666666666</v>
      </c>
    </row>
    <row r="731" spans="1:5" x14ac:dyDescent="0.3">
      <c r="A731" s="2" t="s">
        <v>448</v>
      </c>
      <c r="B731" s="28">
        <v>75000</v>
      </c>
      <c r="C731" s="28">
        <v>55000</v>
      </c>
      <c r="D731" s="26">
        <f t="shared" si="211"/>
        <v>20000</v>
      </c>
      <c r="E731" s="46">
        <f t="shared" si="212"/>
        <v>0.36363636363636365</v>
      </c>
    </row>
    <row r="732" spans="1:5" ht="15" thickBot="1" x14ac:dyDescent="0.35">
      <c r="A732" s="4" t="s">
        <v>449</v>
      </c>
      <c r="B732" s="28">
        <v>2200</v>
      </c>
      <c r="C732" s="28">
        <v>2200</v>
      </c>
      <c r="D732" s="26">
        <f t="shared" si="211"/>
        <v>0</v>
      </c>
      <c r="E732" s="46">
        <f t="shared" si="212"/>
        <v>0</v>
      </c>
    </row>
    <row r="733" spans="1:5" x14ac:dyDescent="0.3">
      <c r="A733" s="5" t="s">
        <v>450</v>
      </c>
      <c r="B733" s="29">
        <f>SUM(B723:B732)</f>
        <v>470137</v>
      </c>
      <c r="C733" s="29">
        <f>SUM(C723:C732)</f>
        <v>449840</v>
      </c>
      <c r="D733" s="29">
        <f>B733-C733</f>
        <v>20297</v>
      </c>
      <c r="E733" s="47">
        <f>(B733-C733)/C733</f>
        <v>4.5120487284367773E-2</v>
      </c>
    </row>
    <row r="734" spans="1:5" x14ac:dyDescent="0.3">
      <c r="A734" s="11"/>
      <c r="B734" s="30"/>
      <c r="C734" s="30"/>
      <c r="D734" s="30"/>
      <c r="E734" s="48"/>
    </row>
    <row r="735" spans="1:5" x14ac:dyDescent="0.3">
      <c r="A735" s="5" t="s">
        <v>206</v>
      </c>
      <c r="B735" s="26"/>
      <c r="C735" s="26"/>
      <c r="D735" s="26"/>
      <c r="E735" s="46"/>
    </row>
    <row r="736" spans="1:5" x14ac:dyDescent="0.3">
      <c r="A736" s="2" t="s">
        <v>451</v>
      </c>
      <c r="B736" s="28">
        <v>18000</v>
      </c>
      <c r="C736" s="28">
        <v>18000</v>
      </c>
      <c r="D736" s="26">
        <f t="shared" ref="D736:D738" si="213">B736-C736</f>
        <v>0</v>
      </c>
      <c r="E736" s="46">
        <f t="shared" ref="E736:E738" si="214">D736/C736</f>
        <v>0</v>
      </c>
    </row>
    <row r="737" spans="1:5" x14ac:dyDescent="0.3">
      <c r="A737" s="2" t="s">
        <v>452</v>
      </c>
      <c r="B737" s="28">
        <v>500</v>
      </c>
      <c r="C737" s="28">
        <v>500</v>
      </c>
      <c r="D737" s="26">
        <f t="shared" si="213"/>
        <v>0</v>
      </c>
      <c r="E737" s="46">
        <f t="shared" si="214"/>
        <v>0</v>
      </c>
    </row>
    <row r="738" spans="1:5" ht="15" thickBot="1" x14ac:dyDescent="0.35">
      <c r="A738" s="4" t="s">
        <v>453</v>
      </c>
      <c r="B738" s="28">
        <v>5000</v>
      </c>
      <c r="C738" s="28">
        <v>5000</v>
      </c>
      <c r="D738" s="26">
        <f t="shared" si="213"/>
        <v>0</v>
      </c>
      <c r="E738" s="46">
        <f t="shared" si="214"/>
        <v>0</v>
      </c>
    </row>
    <row r="739" spans="1:5" x14ac:dyDescent="0.3">
      <c r="A739" s="5" t="s">
        <v>208</v>
      </c>
      <c r="B739" s="29">
        <f>SUM(B736:B738)</f>
        <v>23500</v>
      </c>
      <c r="C739" s="29">
        <f>SUM(C736:C738)</f>
        <v>23500</v>
      </c>
      <c r="D739" s="29">
        <f>B739-C739</f>
        <v>0</v>
      </c>
      <c r="E739" s="47">
        <f>(B739-C739)/C739</f>
        <v>0</v>
      </c>
    </row>
    <row r="740" spans="1:5" x14ac:dyDescent="0.3">
      <c r="A740" s="11"/>
      <c r="B740" s="30"/>
      <c r="C740" s="30"/>
      <c r="D740" s="30"/>
      <c r="E740" s="48"/>
    </row>
    <row r="741" spans="1:5" x14ac:dyDescent="0.3">
      <c r="A741" s="5" t="s">
        <v>454</v>
      </c>
      <c r="B741" s="26"/>
      <c r="C741" s="26"/>
      <c r="D741" s="26"/>
      <c r="E741" s="46"/>
    </row>
    <row r="742" spans="1:5" ht="15" thickBot="1" x14ac:dyDescent="0.35">
      <c r="A742" s="4" t="s">
        <v>455</v>
      </c>
      <c r="B742" s="28">
        <v>1500</v>
      </c>
      <c r="C742" s="28">
        <v>5000</v>
      </c>
      <c r="D742" s="26">
        <f t="shared" ref="D742" si="215">B742-C742</f>
        <v>-3500</v>
      </c>
      <c r="E742" s="46">
        <f t="shared" ref="E742" si="216">D742/C742</f>
        <v>-0.7</v>
      </c>
    </row>
    <row r="743" spans="1:5" x14ac:dyDescent="0.3">
      <c r="A743" s="5" t="s">
        <v>456</v>
      </c>
      <c r="B743" s="29">
        <f>SUM(B742)</f>
        <v>1500</v>
      </c>
      <c r="C743" s="29">
        <f>SUM(C742)</f>
        <v>5000</v>
      </c>
      <c r="D743" s="29">
        <f>B743-C743</f>
        <v>-3500</v>
      </c>
      <c r="E743" s="47">
        <f>(B743-C743)/C743</f>
        <v>-0.7</v>
      </c>
    </row>
    <row r="744" spans="1:5" x14ac:dyDescent="0.3">
      <c r="A744" s="11"/>
      <c r="B744" s="30"/>
      <c r="C744" s="30"/>
      <c r="D744" s="30"/>
      <c r="E744" s="48"/>
    </row>
    <row r="745" spans="1:5" x14ac:dyDescent="0.3">
      <c r="A745" s="5" t="s">
        <v>457</v>
      </c>
      <c r="B745" s="26"/>
      <c r="C745" s="26"/>
      <c r="D745" s="26"/>
      <c r="E745" s="46"/>
    </row>
    <row r="746" spans="1:5" ht="15" thickBot="1" x14ac:dyDescent="0.35">
      <c r="A746" s="4" t="s">
        <v>630</v>
      </c>
      <c r="B746" s="60">
        <v>0</v>
      </c>
      <c r="C746" s="60">
        <v>2500</v>
      </c>
      <c r="D746" s="25">
        <f t="shared" ref="D746" si="217">B746-C746</f>
        <v>-2500</v>
      </c>
      <c r="E746" s="45">
        <f t="shared" ref="E746" si="218">D746/C746</f>
        <v>-1</v>
      </c>
    </row>
    <row r="747" spans="1:5" x14ac:dyDescent="0.3">
      <c r="A747" s="5" t="s">
        <v>458</v>
      </c>
      <c r="B747" s="30">
        <f>SUM(B746:B746)</f>
        <v>0</v>
      </c>
      <c r="C747" s="30">
        <f>SUM(C746:C746)</f>
        <v>2500</v>
      </c>
      <c r="D747" s="30">
        <f>B747-C747</f>
        <v>-2500</v>
      </c>
      <c r="E747" s="48">
        <f>(B747-C747)/C747</f>
        <v>-1</v>
      </c>
    </row>
    <row r="748" spans="1:5" ht="15" thickBot="1" x14ac:dyDescent="0.35">
      <c r="A748" s="12"/>
      <c r="B748" s="30"/>
      <c r="C748" s="30"/>
      <c r="D748" s="30"/>
      <c r="E748" s="48"/>
    </row>
    <row r="749" spans="1:5" ht="15" thickBot="1" x14ac:dyDescent="0.35">
      <c r="A749" s="21" t="s">
        <v>617</v>
      </c>
      <c r="B749" s="37">
        <v>-30000</v>
      </c>
      <c r="C749" s="37">
        <v>-30000</v>
      </c>
      <c r="D749" s="37">
        <f>B749-C749</f>
        <v>0</v>
      </c>
      <c r="E749" s="53"/>
    </row>
    <row r="750" spans="1:5" ht="15" thickBot="1" x14ac:dyDescent="0.35">
      <c r="A750" s="12" t="s">
        <v>585</v>
      </c>
      <c r="B750" s="31">
        <f>SUM(B749,B747,B743,B739,B733,B720,B710,B706)</f>
        <v>578337</v>
      </c>
      <c r="C750" s="31">
        <f>SUM(C749,C747,C743,C739,C733,C720,C710,C706)</f>
        <v>570040</v>
      </c>
      <c r="D750" s="31">
        <f>B750-C750</f>
        <v>8297</v>
      </c>
      <c r="E750" s="49">
        <f>(B750-C750)/C750</f>
        <v>1.4555118939021823E-2</v>
      </c>
    </row>
    <row r="751" spans="1:5" ht="15" thickBot="1" x14ac:dyDescent="0.35">
      <c r="A751" s="13"/>
      <c r="B751" s="32"/>
      <c r="C751" s="32"/>
      <c r="D751" s="32"/>
      <c r="E751" s="50"/>
    </row>
    <row r="752" spans="1:5" x14ac:dyDescent="0.3">
      <c r="A752" s="10" t="s">
        <v>539</v>
      </c>
      <c r="B752" s="63"/>
      <c r="C752" s="63"/>
      <c r="D752" s="63"/>
      <c r="E752" s="63"/>
    </row>
    <row r="753" spans="1:5" x14ac:dyDescent="0.3">
      <c r="A753" s="5" t="s">
        <v>148</v>
      </c>
      <c r="B753" s="30"/>
      <c r="C753" s="30"/>
      <c r="D753" s="30"/>
      <c r="E753" s="48"/>
    </row>
    <row r="754" spans="1:5" x14ac:dyDescent="0.3">
      <c r="A754" s="2" t="s">
        <v>116</v>
      </c>
      <c r="B754" s="28">
        <v>1500</v>
      </c>
      <c r="C754" s="28">
        <v>1500</v>
      </c>
      <c r="D754" s="26">
        <f t="shared" ref="D754:D770" si="219">B754-C754</f>
        <v>0</v>
      </c>
      <c r="E754" s="46">
        <f t="shared" ref="E754:E770" si="220">D754/C754</f>
        <v>0</v>
      </c>
    </row>
    <row r="755" spans="1:5" x14ac:dyDescent="0.3">
      <c r="A755" s="2" t="s">
        <v>459</v>
      </c>
      <c r="B755" s="28">
        <v>4000</v>
      </c>
      <c r="C755" s="28">
        <v>4000</v>
      </c>
      <c r="D755" s="26">
        <f t="shared" si="219"/>
        <v>0</v>
      </c>
      <c r="E755" s="46">
        <f t="shared" si="220"/>
        <v>0</v>
      </c>
    </row>
    <row r="756" spans="1:5" x14ac:dyDescent="0.3">
      <c r="A756" s="2" t="s">
        <v>460</v>
      </c>
      <c r="B756" s="28">
        <v>1000</v>
      </c>
      <c r="C756" s="28">
        <v>1500</v>
      </c>
      <c r="D756" s="26">
        <f t="shared" si="219"/>
        <v>-500</v>
      </c>
      <c r="E756" s="46">
        <f t="shared" si="220"/>
        <v>-0.33333333333333331</v>
      </c>
    </row>
    <row r="757" spans="1:5" x14ac:dyDescent="0.3">
      <c r="A757" s="2" t="s">
        <v>461</v>
      </c>
      <c r="B757" s="28">
        <v>10000</v>
      </c>
      <c r="C757" s="28">
        <v>10000</v>
      </c>
      <c r="D757" s="26">
        <f t="shared" si="219"/>
        <v>0</v>
      </c>
      <c r="E757" s="46">
        <f t="shared" si="220"/>
        <v>0</v>
      </c>
    </row>
    <row r="758" spans="1:5" x14ac:dyDescent="0.3">
      <c r="A758" s="2" t="s">
        <v>462</v>
      </c>
      <c r="B758" s="28">
        <v>15000</v>
      </c>
      <c r="C758" s="28">
        <v>15000</v>
      </c>
      <c r="D758" s="26">
        <f t="shared" si="219"/>
        <v>0</v>
      </c>
      <c r="E758" s="46">
        <f t="shared" si="220"/>
        <v>0</v>
      </c>
    </row>
    <row r="759" spans="1:5" x14ac:dyDescent="0.3">
      <c r="A759" s="2" t="s">
        <v>463</v>
      </c>
      <c r="B759" s="28">
        <v>0</v>
      </c>
      <c r="C759" s="28">
        <v>2500</v>
      </c>
      <c r="D759" s="26">
        <f t="shared" si="219"/>
        <v>-2500</v>
      </c>
      <c r="E759" s="46">
        <f t="shared" si="220"/>
        <v>-1</v>
      </c>
    </row>
    <row r="760" spans="1:5" x14ac:dyDescent="0.3">
      <c r="A760" s="2" t="s">
        <v>464</v>
      </c>
      <c r="B760" s="28">
        <v>500</v>
      </c>
      <c r="C760" s="28">
        <v>2500</v>
      </c>
      <c r="D760" s="26">
        <f t="shared" si="219"/>
        <v>-2000</v>
      </c>
      <c r="E760" s="46">
        <f t="shared" si="220"/>
        <v>-0.8</v>
      </c>
    </row>
    <row r="761" spans="1:5" x14ac:dyDescent="0.3">
      <c r="A761" s="2" t="s">
        <v>465</v>
      </c>
      <c r="B761" s="28">
        <v>6000</v>
      </c>
      <c r="C761" s="28">
        <v>6500</v>
      </c>
      <c r="D761" s="26">
        <f t="shared" si="219"/>
        <v>-500</v>
      </c>
      <c r="E761" s="46">
        <f t="shared" si="220"/>
        <v>-7.6923076923076927E-2</v>
      </c>
    </row>
    <row r="762" spans="1:5" x14ac:dyDescent="0.3">
      <c r="A762" s="2" t="s">
        <v>466</v>
      </c>
      <c r="B762" s="28">
        <v>7000</v>
      </c>
      <c r="C762" s="28">
        <v>7000</v>
      </c>
      <c r="D762" s="26">
        <f t="shared" si="219"/>
        <v>0</v>
      </c>
      <c r="E762" s="46">
        <f t="shared" si="220"/>
        <v>0</v>
      </c>
    </row>
    <row r="763" spans="1:5" x14ac:dyDescent="0.3">
      <c r="A763" s="2" t="s">
        <v>467</v>
      </c>
      <c r="B763" s="28">
        <v>4500</v>
      </c>
      <c r="C763" s="28">
        <v>4500</v>
      </c>
      <c r="D763" s="26">
        <f t="shared" si="219"/>
        <v>0</v>
      </c>
      <c r="E763" s="46">
        <f t="shared" si="220"/>
        <v>0</v>
      </c>
    </row>
    <row r="764" spans="1:5" x14ac:dyDescent="0.3">
      <c r="A764" s="2" t="s">
        <v>468</v>
      </c>
      <c r="B764" s="28">
        <v>1200</v>
      </c>
      <c r="C764" s="28">
        <v>1200</v>
      </c>
      <c r="D764" s="26">
        <f t="shared" si="219"/>
        <v>0</v>
      </c>
      <c r="E764" s="46">
        <f t="shared" si="220"/>
        <v>0</v>
      </c>
    </row>
    <row r="765" spans="1:5" x14ac:dyDescent="0.3">
      <c r="A765" s="2" t="s">
        <v>469</v>
      </c>
      <c r="B765" s="28">
        <v>3000</v>
      </c>
      <c r="C765" s="28">
        <v>3000</v>
      </c>
      <c r="D765" s="26">
        <f t="shared" si="219"/>
        <v>0</v>
      </c>
      <c r="E765" s="46">
        <f t="shared" si="220"/>
        <v>0</v>
      </c>
    </row>
    <row r="766" spans="1:5" x14ac:dyDescent="0.3">
      <c r="A766" s="2" t="s">
        <v>470</v>
      </c>
      <c r="B766" s="28">
        <v>14000</v>
      </c>
      <c r="C766" s="28">
        <v>14000</v>
      </c>
      <c r="D766" s="26">
        <f t="shared" si="219"/>
        <v>0</v>
      </c>
      <c r="E766" s="46">
        <f t="shared" si="220"/>
        <v>0</v>
      </c>
    </row>
    <row r="767" spans="1:5" x14ac:dyDescent="0.3">
      <c r="A767" s="2" t="s">
        <v>471</v>
      </c>
      <c r="B767" s="28">
        <v>500</v>
      </c>
      <c r="C767" s="28">
        <v>500</v>
      </c>
      <c r="D767" s="26">
        <f t="shared" si="219"/>
        <v>0</v>
      </c>
      <c r="E767" s="46">
        <f t="shared" si="220"/>
        <v>0</v>
      </c>
    </row>
    <row r="768" spans="1:5" x14ac:dyDescent="0.3">
      <c r="A768" s="2" t="s">
        <v>472</v>
      </c>
      <c r="B768" s="28">
        <v>10000</v>
      </c>
      <c r="C768" s="28">
        <v>10000</v>
      </c>
      <c r="D768" s="26">
        <f t="shared" si="219"/>
        <v>0</v>
      </c>
      <c r="E768" s="46">
        <f t="shared" si="220"/>
        <v>0</v>
      </c>
    </row>
    <row r="769" spans="1:5" x14ac:dyDescent="0.3">
      <c r="A769" s="2" t="s">
        <v>473</v>
      </c>
      <c r="B769" s="28">
        <v>40000</v>
      </c>
      <c r="C769" s="28">
        <v>40000</v>
      </c>
      <c r="D769" s="26">
        <f t="shared" si="219"/>
        <v>0</v>
      </c>
      <c r="E769" s="46">
        <f t="shared" si="220"/>
        <v>0</v>
      </c>
    </row>
    <row r="770" spans="1:5" ht="15" thickBot="1" x14ac:dyDescent="0.35">
      <c r="A770" s="4" t="s">
        <v>474</v>
      </c>
      <c r="B770" s="60">
        <v>7500</v>
      </c>
      <c r="C770" s="60">
        <v>9500</v>
      </c>
      <c r="D770" s="25">
        <f t="shared" si="219"/>
        <v>-2000</v>
      </c>
      <c r="E770" s="45">
        <f t="shared" si="220"/>
        <v>-0.21052631578947367</v>
      </c>
    </row>
    <row r="771" spans="1:5" ht="15" thickBot="1" x14ac:dyDescent="0.35">
      <c r="A771" s="12" t="s">
        <v>592</v>
      </c>
      <c r="B771" s="30">
        <f>SUM(B754:B770)</f>
        <v>125700</v>
      </c>
      <c r="C771" s="30">
        <f>SUM(C754:C770)</f>
        <v>133200</v>
      </c>
      <c r="D771" s="30">
        <f>SUM(D754:D770)</f>
        <v>-7500</v>
      </c>
      <c r="E771" s="48">
        <f>(B771-C771)/C771</f>
        <v>-5.6306306306306307E-2</v>
      </c>
    </row>
    <row r="772" spans="1:5" ht="15" thickBot="1" x14ac:dyDescent="0.35">
      <c r="A772" s="13"/>
      <c r="B772" s="32"/>
      <c r="C772" s="32"/>
      <c r="D772" s="32"/>
      <c r="E772" s="50"/>
    </row>
    <row r="773" spans="1:5" x14ac:dyDescent="0.3">
      <c r="A773" s="10" t="s">
        <v>540</v>
      </c>
      <c r="B773" s="26"/>
      <c r="C773" s="26"/>
      <c r="D773" s="26"/>
      <c r="E773" s="46"/>
    </row>
    <row r="774" spans="1:5" x14ac:dyDescent="0.3">
      <c r="A774" s="5" t="s">
        <v>475</v>
      </c>
      <c r="B774" s="26"/>
      <c r="C774" s="26"/>
      <c r="D774" s="26"/>
      <c r="E774" s="46"/>
    </row>
    <row r="775" spans="1:5" x14ac:dyDescent="0.3">
      <c r="A775" s="2" t="s">
        <v>476</v>
      </c>
      <c r="B775" s="28">
        <v>3000</v>
      </c>
      <c r="C775" s="28">
        <v>6000</v>
      </c>
      <c r="D775" s="26">
        <f t="shared" ref="D775:D780" si="221">B775-C775</f>
        <v>-3000</v>
      </c>
      <c r="E775" s="46">
        <f t="shared" ref="E775:E780" si="222">D775/C775</f>
        <v>-0.5</v>
      </c>
    </row>
    <row r="776" spans="1:5" x14ac:dyDescent="0.3">
      <c r="A776" s="2" t="s">
        <v>477</v>
      </c>
      <c r="B776" s="28">
        <v>1500</v>
      </c>
      <c r="C776" s="28">
        <v>2500</v>
      </c>
      <c r="D776" s="26">
        <f t="shared" si="221"/>
        <v>-1000</v>
      </c>
      <c r="E776" s="46">
        <f t="shared" si="222"/>
        <v>-0.4</v>
      </c>
    </row>
    <row r="777" spans="1:5" x14ac:dyDescent="0.3">
      <c r="A777" s="2" t="s">
        <v>478</v>
      </c>
      <c r="B777" s="28">
        <v>1000</v>
      </c>
      <c r="C777" s="28">
        <v>1000</v>
      </c>
      <c r="D777" s="26">
        <f t="shared" si="221"/>
        <v>0</v>
      </c>
      <c r="E777" s="46">
        <f t="shared" si="222"/>
        <v>0</v>
      </c>
    </row>
    <row r="778" spans="1:5" x14ac:dyDescent="0.3">
      <c r="A778" s="2" t="s">
        <v>479</v>
      </c>
      <c r="B778" s="28">
        <v>70300</v>
      </c>
      <c r="C778" s="28">
        <v>70300</v>
      </c>
      <c r="D778" s="26">
        <f t="shared" si="221"/>
        <v>0</v>
      </c>
      <c r="E778" s="46">
        <f t="shared" si="222"/>
        <v>0</v>
      </c>
    </row>
    <row r="779" spans="1:5" x14ac:dyDescent="0.3">
      <c r="A779" s="2" t="s">
        <v>480</v>
      </c>
      <c r="B779" s="28">
        <v>30000</v>
      </c>
      <c r="C779" s="28">
        <v>32000</v>
      </c>
      <c r="D779" s="26">
        <f t="shared" si="221"/>
        <v>-2000</v>
      </c>
      <c r="E779" s="46">
        <f t="shared" si="222"/>
        <v>-6.25E-2</v>
      </c>
    </row>
    <row r="780" spans="1:5" ht="15" thickBot="1" x14ac:dyDescent="0.35">
      <c r="A780" s="4" t="s">
        <v>481</v>
      </c>
      <c r="B780" s="28">
        <v>2000</v>
      </c>
      <c r="C780" s="28">
        <v>2000</v>
      </c>
      <c r="D780" s="26">
        <f t="shared" si="221"/>
        <v>0</v>
      </c>
      <c r="E780" s="46">
        <f t="shared" si="222"/>
        <v>0</v>
      </c>
    </row>
    <row r="781" spans="1:5" x14ac:dyDescent="0.3">
      <c r="A781" s="5" t="s">
        <v>482</v>
      </c>
      <c r="B781" s="29">
        <f t="shared" ref="B781" si="223">SUM(B775:B780)</f>
        <v>107800</v>
      </c>
      <c r="C781" s="29">
        <f t="shared" ref="C781" si="224">SUM(C775:C780)</f>
        <v>113800</v>
      </c>
      <c r="D781" s="29">
        <f>B781-C781</f>
        <v>-6000</v>
      </c>
      <c r="E781" s="47">
        <f>(B781-C781)/C781</f>
        <v>-5.272407732864675E-2</v>
      </c>
    </row>
    <row r="782" spans="1:5" x14ac:dyDescent="0.3">
      <c r="A782" s="11"/>
      <c r="B782" s="30"/>
      <c r="C782" s="30"/>
      <c r="D782" s="30"/>
      <c r="E782" s="48"/>
    </row>
    <row r="783" spans="1:5" x14ac:dyDescent="0.3">
      <c r="A783" s="5" t="s">
        <v>483</v>
      </c>
      <c r="B783" s="26"/>
      <c r="C783" s="26"/>
      <c r="D783" s="26"/>
      <c r="E783" s="46"/>
    </row>
    <row r="784" spans="1:5" x14ac:dyDescent="0.3">
      <c r="A784" s="2" t="s">
        <v>484</v>
      </c>
      <c r="B784" s="28">
        <v>10000</v>
      </c>
      <c r="C784" s="28">
        <v>20000</v>
      </c>
      <c r="D784" s="26">
        <f t="shared" ref="D784:D785" si="225">B784-C784</f>
        <v>-10000</v>
      </c>
      <c r="E784" s="46">
        <f t="shared" ref="E784:E785" si="226">D784/C784</f>
        <v>-0.5</v>
      </c>
    </row>
    <row r="785" spans="1:5" ht="15" thickBot="1" x14ac:dyDescent="0.35">
      <c r="A785" s="4" t="s">
        <v>485</v>
      </c>
      <c r="B785" s="28">
        <v>10000</v>
      </c>
      <c r="C785" s="28">
        <v>36000</v>
      </c>
      <c r="D785" s="26">
        <f t="shared" si="225"/>
        <v>-26000</v>
      </c>
      <c r="E785" s="46">
        <f t="shared" si="226"/>
        <v>-0.72222222222222221</v>
      </c>
    </row>
    <row r="786" spans="1:5" x14ac:dyDescent="0.3">
      <c r="A786" s="5" t="s">
        <v>486</v>
      </c>
      <c r="B786" s="29">
        <f t="shared" ref="B786:C786" si="227">SUM(B784:B785)</f>
        <v>20000</v>
      </c>
      <c r="C786" s="29">
        <f t="shared" si="227"/>
        <v>56000</v>
      </c>
      <c r="D786" s="29">
        <f>B786-C786</f>
        <v>-36000</v>
      </c>
      <c r="E786" s="47">
        <f>(B786-C786)/C786</f>
        <v>-0.6428571428571429</v>
      </c>
    </row>
    <row r="787" spans="1:5" x14ac:dyDescent="0.3">
      <c r="A787" s="11"/>
      <c r="B787" s="30"/>
      <c r="C787" s="30"/>
      <c r="D787" s="30"/>
      <c r="E787" s="48"/>
    </row>
    <row r="788" spans="1:5" x14ac:dyDescent="0.3">
      <c r="A788" s="5" t="s">
        <v>487</v>
      </c>
      <c r="B788" s="26"/>
      <c r="C788" s="26"/>
      <c r="D788" s="26"/>
      <c r="E788" s="46"/>
    </row>
    <row r="789" spans="1:5" x14ac:dyDescent="0.3">
      <c r="A789" s="2" t="s">
        <v>620</v>
      </c>
      <c r="B789" s="28">
        <v>42000</v>
      </c>
      <c r="C789" s="28">
        <v>32000</v>
      </c>
      <c r="D789" s="26">
        <f t="shared" ref="D789" si="228">B789-C789</f>
        <v>10000</v>
      </c>
      <c r="E789" s="46">
        <f t="shared" ref="E789" si="229">D789/C789</f>
        <v>0.3125</v>
      </c>
    </row>
    <row r="790" spans="1:5" ht="15" thickBot="1" x14ac:dyDescent="0.35">
      <c r="A790" s="4" t="s">
        <v>621</v>
      </c>
      <c r="B790" s="28"/>
      <c r="C790" s="28"/>
      <c r="D790" s="28"/>
      <c r="E790" s="44"/>
    </row>
    <row r="791" spans="1:5" x14ac:dyDescent="0.3">
      <c r="A791" s="5" t="s">
        <v>488</v>
      </c>
      <c r="B791" s="29">
        <f t="shared" ref="B791:C791" si="230">SUM(B789:B790)</f>
        <v>42000</v>
      </c>
      <c r="C791" s="29">
        <f t="shared" si="230"/>
        <v>32000</v>
      </c>
      <c r="D791" s="29">
        <f>B791-C791</f>
        <v>10000</v>
      </c>
      <c r="E791" s="47">
        <f>(B791-C791)/C791</f>
        <v>0.3125</v>
      </c>
    </row>
    <row r="792" spans="1:5" x14ac:dyDescent="0.3">
      <c r="A792" s="11"/>
      <c r="B792" s="30"/>
      <c r="C792" s="30"/>
      <c r="D792" s="30"/>
      <c r="E792" s="48"/>
    </row>
    <row r="793" spans="1:5" x14ac:dyDescent="0.3">
      <c r="A793" s="5" t="s">
        <v>90</v>
      </c>
      <c r="B793" s="26"/>
      <c r="C793" s="26"/>
      <c r="D793" s="26"/>
      <c r="E793" s="46"/>
    </row>
    <row r="794" spans="1:5" x14ac:dyDescent="0.3">
      <c r="A794" s="2" t="s">
        <v>489</v>
      </c>
      <c r="B794" s="28">
        <v>2400</v>
      </c>
      <c r="C794" s="28">
        <v>2500</v>
      </c>
      <c r="D794" s="26">
        <f t="shared" ref="D794:D796" si="231">B794-C794</f>
        <v>-100</v>
      </c>
      <c r="E794" s="46">
        <f t="shared" ref="E794:E796" si="232">D794/C794</f>
        <v>-0.04</v>
      </c>
    </row>
    <row r="795" spans="1:5" x14ac:dyDescent="0.3">
      <c r="A795" s="2" t="s">
        <v>619</v>
      </c>
      <c r="B795" s="28">
        <v>10000</v>
      </c>
      <c r="C795" s="28">
        <v>8500</v>
      </c>
      <c r="D795" s="26">
        <f t="shared" si="231"/>
        <v>1500</v>
      </c>
      <c r="E795" s="46">
        <f t="shared" si="232"/>
        <v>0.17647058823529413</v>
      </c>
    </row>
    <row r="796" spans="1:5" ht="15" thickBot="1" x14ac:dyDescent="0.35">
      <c r="A796" s="4" t="s">
        <v>490</v>
      </c>
      <c r="B796" s="60">
        <v>1000</v>
      </c>
      <c r="C796" s="60">
        <v>2000</v>
      </c>
      <c r="D796" s="25">
        <f t="shared" si="231"/>
        <v>-1000</v>
      </c>
      <c r="E796" s="45">
        <f t="shared" si="232"/>
        <v>-0.5</v>
      </c>
    </row>
    <row r="797" spans="1:5" x14ac:dyDescent="0.3">
      <c r="A797" s="5" t="s">
        <v>101</v>
      </c>
      <c r="B797" s="30">
        <f>SUM(B794:B796)</f>
        <v>13400</v>
      </c>
      <c r="C797" s="30">
        <f>SUM(C794:C796)</f>
        <v>13000</v>
      </c>
      <c r="D797" s="30">
        <f>B797-C797</f>
        <v>400</v>
      </c>
      <c r="E797" s="48">
        <f>(B797-C797)/C797</f>
        <v>3.0769230769230771E-2</v>
      </c>
    </row>
    <row r="798" spans="1:5" ht="15" thickBot="1" x14ac:dyDescent="0.35">
      <c r="A798" s="15"/>
      <c r="B798" s="30"/>
      <c r="C798" s="30"/>
      <c r="D798" s="30"/>
      <c r="E798" s="48"/>
    </row>
    <row r="799" spans="1:5" ht="15" thickBot="1" x14ac:dyDescent="0.35">
      <c r="A799" s="12" t="s">
        <v>586</v>
      </c>
      <c r="B799" s="31">
        <f>SUM(B797,B791,B786,B781)</f>
        <v>183200</v>
      </c>
      <c r="C799" s="31">
        <f t="shared" ref="C799:D799" si="233">SUM(C797,C791,C786,C781)</f>
        <v>214800</v>
      </c>
      <c r="D799" s="31">
        <f t="shared" si="233"/>
        <v>-31600</v>
      </c>
      <c r="E799" s="49">
        <f>(B799-C799)/C799</f>
        <v>-0.14711359404096835</v>
      </c>
    </row>
    <row r="800" spans="1:5" ht="15" thickBot="1" x14ac:dyDescent="0.35">
      <c r="A800" s="13"/>
      <c r="B800" s="33"/>
      <c r="C800" s="33"/>
      <c r="D800" s="33"/>
      <c r="E800" s="51"/>
    </row>
    <row r="801" spans="1:5" x14ac:dyDescent="0.3">
      <c r="A801" s="10" t="s">
        <v>541</v>
      </c>
      <c r="B801" s="26"/>
      <c r="C801" s="26"/>
      <c r="D801" s="26"/>
      <c r="E801" s="46"/>
    </row>
    <row r="802" spans="1:5" ht="15" thickBot="1" x14ac:dyDescent="0.35">
      <c r="A802" s="4" t="s">
        <v>169</v>
      </c>
      <c r="B802" s="60">
        <v>290000</v>
      </c>
      <c r="C802" s="60">
        <v>290000</v>
      </c>
      <c r="D802" s="25">
        <f t="shared" ref="D802" si="234">B802-C802</f>
        <v>0</v>
      </c>
      <c r="E802" s="45">
        <f t="shared" ref="E802" si="235">D802/C802</f>
        <v>0</v>
      </c>
    </row>
    <row r="803" spans="1:5" ht="15" thickBot="1" x14ac:dyDescent="0.35">
      <c r="A803" s="12" t="s">
        <v>587</v>
      </c>
      <c r="B803" s="34">
        <f>SUM(B802:B802)</f>
        <v>290000</v>
      </c>
      <c r="C803" s="34">
        <f>SUM(C802:C802)</f>
        <v>290000</v>
      </c>
      <c r="D803" s="34">
        <f>B803-C803</f>
        <v>0</v>
      </c>
      <c r="E803" s="52">
        <f>(B803-C803)/C803</f>
        <v>0</v>
      </c>
    </row>
    <row r="804" spans="1:5" ht="15" thickBot="1" x14ac:dyDescent="0.35">
      <c r="A804" s="13"/>
      <c r="B804" s="32"/>
      <c r="C804" s="32"/>
      <c r="D804" s="32"/>
      <c r="E804" s="50"/>
    </row>
    <row r="805" spans="1:5" x14ac:dyDescent="0.3">
      <c r="A805" s="10" t="s">
        <v>542</v>
      </c>
      <c r="B805" s="26"/>
      <c r="C805" s="26"/>
      <c r="D805" s="26"/>
      <c r="E805" s="46"/>
    </row>
    <row r="806" spans="1:5" ht="15" thickBot="1" x14ac:dyDescent="0.35">
      <c r="A806" s="4" t="s">
        <v>169</v>
      </c>
      <c r="B806" s="60">
        <v>30000</v>
      </c>
      <c r="C806" s="60">
        <v>30000</v>
      </c>
      <c r="D806" s="25">
        <f t="shared" ref="D806" si="236">B806-C806</f>
        <v>0</v>
      </c>
      <c r="E806" s="45">
        <f t="shared" ref="E806" si="237">D806/C806</f>
        <v>0</v>
      </c>
    </row>
    <row r="807" spans="1:5" ht="15" thickBot="1" x14ac:dyDescent="0.35">
      <c r="A807" s="12" t="s">
        <v>588</v>
      </c>
      <c r="B807" s="34">
        <f>SUM(B806:B806)</f>
        <v>30000</v>
      </c>
      <c r="C807" s="34">
        <f>SUM(C806:C806)</f>
        <v>30000</v>
      </c>
      <c r="D807" s="34">
        <f>B807-C807</f>
        <v>0</v>
      </c>
      <c r="E807" s="52">
        <f>(B807-C807)/C807</f>
        <v>0</v>
      </c>
    </row>
    <row r="808" spans="1:5" ht="15" thickBot="1" x14ac:dyDescent="0.35">
      <c r="A808" s="12"/>
      <c r="B808" s="31"/>
      <c r="C808" s="31"/>
      <c r="D808" s="31"/>
      <c r="E808" s="49"/>
    </row>
    <row r="809" spans="1:5" x14ac:dyDescent="0.3">
      <c r="A809" s="10" t="s">
        <v>543</v>
      </c>
      <c r="B809" s="63"/>
      <c r="C809" s="63"/>
      <c r="D809" s="63"/>
      <c r="E809" s="63"/>
    </row>
    <row r="810" spans="1:5" ht="15" thickBot="1" x14ac:dyDescent="0.35">
      <c r="A810" s="4" t="s">
        <v>491</v>
      </c>
      <c r="B810" s="60">
        <v>25000</v>
      </c>
      <c r="C810" s="60">
        <v>30000</v>
      </c>
      <c r="D810" s="25">
        <f t="shared" ref="D810" si="238">B810-C810</f>
        <v>-5000</v>
      </c>
      <c r="E810" s="45">
        <f t="shared" ref="E810" si="239">D810/C810</f>
        <v>-0.16666666666666666</v>
      </c>
    </row>
    <row r="811" spans="1:5" ht="15" thickBot="1" x14ac:dyDescent="0.35">
      <c r="A811" s="12" t="s">
        <v>591</v>
      </c>
      <c r="B811" s="34">
        <f>SUM(B810:B810)</f>
        <v>25000</v>
      </c>
      <c r="C811" s="34">
        <f>SUM(C810:C810)</f>
        <v>30000</v>
      </c>
      <c r="D811" s="34">
        <f>B811-C811</f>
        <v>-5000</v>
      </c>
      <c r="E811" s="52">
        <f>(B811-C811)/C811</f>
        <v>-0.16666666666666666</v>
      </c>
    </row>
    <row r="812" spans="1:5" ht="15" thickBot="1" x14ac:dyDescent="0.35">
      <c r="A812" s="12"/>
      <c r="B812" s="31"/>
      <c r="C812" s="31"/>
      <c r="D812" s="31"/>
      <c r="E812" s="49"/>
    </row>
    <row r="813" spans="1:5" x14ac:dyDescent="0.3">
      <c r="A813" s="10" t="s">
        <v>544</v>
      </c>
      <c r="B813" s="63"/>
      <c r="C813" s="63"/>
      <c r="D813" s="63"/>
      <c r="E813" s="63"/>
    </row>
    <row r="814" spans="1:5" ht="15" thickBot="1" x14ac:dyDescent="0.35">
      <c r="A814" s="4" t="s">
        <v>492</v>
      </c>
      <c r="B814" s="60">
        <v>69539</v>
      </c>
      <c r="C814" s="60">
        <v>71493</v>
      </c>
      <c r="D814" s="25">
        <f t="shared" ref="D814" si="240">B814-C814</f>
        <v>-1954</v>
      </c>
      <c r="E814" s="45">
        <f t="shared" ref="E814" si="241">D814/C814</f>
        <v>-2.7331347124893345E-2</v>
      </c>
    </row>
    <row r="815" spans="1:5" ht="15" thickBot="1" x14ac:dyDescent="0.35">
      <c r="A815" s="12" t="s">
        <v>589</v>
      </c>
      <c r="B815" s="34">
        <f>SUM(B814:B814)</f>
        <v>69539</v>
      </c>
      <c r="C815" s="34">
        <f>SUM(C814:C814)</f>
        <v>71493</v>
      </c>
      <c r="D815" s="34">
        <f>B815-C815</f>
        <v>-1954</v>
      </c>
      <c r="E815" s="52">
        <f>(B815-C815)/C815</f>
        <v>-2.7331347124893345E-2</v>
      </c>
    </row>
    <row r="816" spans="1:5" ht="15" thickBot="1" x14ac:dyDescent="0.35">
      <c r="A816" s="13"/>
      <c r="B816" s="32"/>
      <c r="C816" s="32"/>
      <c r="D816" s="32"/>
      <c r="E816" s="50"/>
    </row>
    <row r="817" spans="1:5" x14ac:dyDescent="0.3">
      <c r="A817" s="10" t="s">
        <v>545</v>
      </c>
      <c r="B817" s="63"/>
      <c r="C817" s="63"/>
      <c r="D817" s="63"/>
      <c r="E817" s="63"/>
    </row>
    <row r="818" spans="1:5" x14ac:dyDescent="0.3">
      <c r="A818" s="2" t="s">
        <v>493</v>
      </c>
      <c r="B818" s="28">
        <v>24831</v>
      </c>
      <c r="C818" s="28">
        <v>25528</v>
      </c>
      <c r="D818" s="26">
        <f t="shared" ref="D818:D822" si="242">B818-C818</f>
        <v>-697</v>
      </c>
      <c r="E818" s="46">
        <f t="shared" ref="E818:E822" si="243">D818/C818</f>
        <v>-2.7303353180821058E-2</v>
      </c>
    </row>
    <row r="819" spans="1:5" x14ac:dyDescent="0.3">
      <c r="A819" s="2" t="s">
        <v>494</v>
      </c>
      <c r="B819" s="28">
        <v>110954</v>
      </c>
      <c r="C819" s="28">
        <v>114070</v>
      </c>
      <c r="D819" s="26">
        <f t="shared" si="242"/>
        <v>-3116</v>
      </c>
      <c r="E819" s="46">
        <f t="shared" si="243"/>
        <v>-2.7316560007013237E-2</v>
      </c>
    </row>
    <row r="820" spans="1:5" x14ac:dyDescent="0.3">
      <c r="A820" s="2" t="s">
        <v>495</v>
      </c>
      <c r="B820" s="28">
        <v>97790</v>
      </c>
      <c r="C820" s="28">
        <v>100536</v>
      </c>
      <c r="D820" s="26">
        <f t="shared" si="242"/>
        <v>-2746</v>
      </c>
      <c r="E820" s="46">
        <f t="shared" si="243"/>
        <v>-2.7313599108776957E-2</v>
      </c>
    </row>
    <row r="821" spans="1:5" x14ac:dyDescent="0.3">
      <c r="A821" s="2" t="s">
        <v>496</v>
      </c>
      <c r="B821" s="28">
        <v>21754</v>
      </c>
      <c r="C821" s="28">
        <v>22365</v>
      </c>
      <c r="D821" s="26">
        <f t="shared" si="242"/>
        <v>-611</v>
      </c>
      <c r="E821" s="46">
        <f t="shared" si="243"/>
        <v>-2.7319472389894926E-2</v>
      </c>
    </row>
    <row r="822" spans="1:5" ht="15" thickBot="1" x14ac:dyDescent="0.35">
      <c r="A822" s="4" t="s">
        <v>497</v>
      </c>
      <c r="B822" s="28">
        <v>208618</v>
      </c>
      <c r="C822" s="28">
        <v>214776</v>
      </c>
      <c r="D822" s="26">
        <f t="shared" si="242"/>
        <v>-6158</v>
      </c>
      <c r="E822" s="46">
        <f t="shared" si="243"/>
        <v>-2.8671732409580215E-2</v>
      </c>
    </row>
    <row r="823" spans="1:5" ht="15" thickBot="1" x14ac:dyDescent="0.35">
      <c r="A823" s="12" t="s">
        <v>618</v>
      </c>
      <c r="B823" s="31">
        <f>SUM(B818:B822)</f>
        <v>463947</v>
      </c>
      <c r="C823" s="31">
        <f>SUM(C818:C822)</f>
        <v>477275</v>
      </c>
      <c r="D823" s="31">
        <f>B823-C823</f>
        <v>-13328</v>
      </c>
      <c r="E823" s="49">
        <f>(B823-C823)/C823</f>
        <v>-2.7925200356188781E-2</v>
      </c>
    </row>
    <row r="825" spans="1:5" ht="15" thickBot="1" x14ac:dyDescent="0.35">
      <c r="A825" s="6"/>
      <c r="B825" s="39"/>
      <c r="C825" s="39"/>
      <c r="D825" s="39"/>
      <c r="E825" s="55"/>
    </row>
    <row r="826" spans="1:5" ht="15" thickBot="1" x14ac:dyDescent="0.35">
      <c r="A826" s="8" t="s">
        <v>590</v>
      </c>
      <c r="B826" s="40">
        <f>SUM(B823,B815,B811,B807,B803,B799,B771,B750,B694,B683,B679,B675)</f>
        <v>1809421</v>
      </c>
      <c r="C826" s="40">
        <f t="shared" ref="C826:D826" si="244">SUM(C823,C815,C811,C807,C803,C799,C771,C750,C694,C683,C679,C675)</f>
        <v>1860706</v>
      </c>
      <c r="D826" s="40">
        <f t="shared" si="244"/>
        <v>-51285</v>
      </c>
      <c r="E826" s="56">
        <f>(B826-C826)/C826</f>
        <v>-2.7562118894656113E-2</v>
      </c>
    </row>
    <row r="827" spans="1:5" ht="15" thickBot="1" x14ac:dyDescent="0.35">
      <c r="A827" s="9"/>
      <c r="B827" s="41"/>
      <c r="C827" s="41"/>
      <c r="D827" s="41"/>
      <c r="E827" s="57"/>
    </row>
    <row r="828" spans="1:5" ht="15" thickBot="1" x14ac:dyDescent="0.35">
      <c r="A828" s="8" t="s">
        <v>597</v>
      </c>
      <c r="B828" s="40">
        <f>SUM(B826,B670,B255)</f>
        <v>12233194</v>
      </c>
      <c r="C828" s="40">
        <f>SUM(C826,C670,C255)</f>
        <v>12877655</v>
      </c>
      <c r="D828" s="40">
        <f>B828-C828</f>
        <v>-644461</v>
      </c>
      <c r="E828" s="56">
        <f>(B828-C828)/C828</f>
        <v>-5.0044903361675712E-2</v>
      </c>
    </row>
    <row r="830" spans="1:5" x14ac:dyDescent="0.3">
      <c r="A830" s="7"/>
      <c r="C830" s="42"/>
      <c r="D830" s="42"/>
    </row>
    <row r="831" spans="1:5" x14ac:dyDescent="0.3">
      <c r="C831" s="42"/>
      <c r="D831" s="42"/>
    </row>
    <row r="832" spans="1:5" x14ac:dyDescent="0.3">
      <c r="A832" s="7"/>
      <c r="C832" s="42"/>
      <c r="D832" s="42"/>
    </row>
  </sheetData>
  <mergeCells count="22">
    <mergeCell ref="B809:E809"/>
    <mergeCell ref="B813:E813"/>
    <mergeCell ref="B817:E817"/>
    <mergeCell ref="B499:E499"/>
    <mergeCell ref="B518:E518"/>
    <mergeCell ref="B541:E541"/>
    <mergeCell ref="B673:E673"/>
    <mergeCell ref="B685:E685"/>
    <mergeCell ref="B752:E752"/>
    <mergeCell ref="A1:E1"/>
    <mergeCell ref="B488:E488"/>
    <mergeCell ref="B5:E5"/>
    <mergeCell ref="B135:E135"/>
    <mergeCell ref="B148:E148"/>
    <mergeCell ref="B241:E241"/>
    <mergeCell ref="B245:E245"/>
    <mergeCell ref="B250:E250"/>
    <mergeCell ref="B259:E259"/>
    <mergeCell ref="B370:E370"/>
    <mergeCell ref="B377:E377"/>
    <mergeCell ref="B421:E421"/>
    <mergeCell ref="B432:E432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14D343430F6B4598CB31BB8A9EFB92" ma:contentTypeVersion="7" ma:contentTypeDescription="Create a new document." ma:contentTypeScope="" ma:versionID="a816fcab1c0a0b33cc2dc685763632a4">
  <xsd:schema xmlns:xsd="http://www.w3.org/2001/XMLSchema" xmlns:xs="http://www.w3.org/2001/XMLSchema" xmlns:p="http://schemas.microsoft.com/office/2006/metadata/properties" xmlns:ns2="4c4a1450-f8c5-4a66-87b7-61ad3effbbf4" xmlns:ns3="dbf1d217-fcff-488e-b4a9-acc64ae69dc5" targetNamespace="http://schemas.microsoft.com/office/2006/metadata/properties" ma:root="true" ma:fieldsID="6afd00d5ae86b690247cc9c468319bf2" ns2:_="" ns3:_="">
    <xsd:import namespace="4c4a1450-f8c5-4a66-87b7-61ad3effbbf4"/>
    <xsd:import namespace="dbf1d217-fcff-488e-b4a9-acc64ae6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a1450-f8c5-4a66-87b7-61ad3effbb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1d217-fcff-488e-b4a9-acc64ae6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4CA29-069E-4EA0-9164-129225F777B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bf1d217-fcff-488e-b4a9-acc64ae69dc5"/>
    <ds:schemaRef ds:uri="http://purl.org/dc/elements/1.1/"/>
    <ds:schemaRef ds:uri="http://schemas.microsoft.com/office/2006/metadata/properties"/>
    <ds:schemaRef ds:uri="f625aba0-349c-4931-b560-8182163282f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B6447E-71BB-4202-B744-D06E054AB3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A45F09-DC33-44F6-B536-EFEB1E3E2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4a1450-f8c5-4a66-87b7-61ad3effbbf4"/>
    <ds:schemaRef ds:uri="dbf1d217-fcff-488e-b4a9-acc64ae69d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 Conference</vt:lpstr>
      <vt:lpstr>'Budget for Conference'!Print_Titles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Jamion Wolford</dc:creator>
  <cp:lastModifiedBy>Abbi Blosser</cp:lastModifiedBy>
  <cp:lastPrinted>2021-03-29T15:41:37Z</cp:lastPrinted>
  <dcterms:created xsi:type="dcterms:W3CDTF">2020-01-10T18:23:08Z</dcterms:created>
  <dcterms:modified xsi:type="dcterms:W3CDTF">2021-05-03T14:38:54Z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0x0101007814D343430F6B4598CB31BB8A9EFB92</vt:lpwstr>
  </property>
</Properties>
</file>