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420" windowHeight="5535" tabRatio="813" activeTab="0"/>
  </bookViews>
  <sheets>
    <sheet name="SALARY SHEET" sheetId="1" r:id="rId1"/>
    <sheet name="Minimum 2014 Numbers" sheetId="2" r:id="rId2"/>
  </sheets>
  <definedNames>
    <definedName name="Askfor.xlm">#REF!</definedName>
    <definedName name="_xlnm.Print_Area" localSheetId="1">'Minimum 2014 Numbers'!$A$1:$L$56</definedName>
    <definedName name="_xlnm.Print_Area" localSheetId="0">'SALARY SHEET'!$A$1:$L$58</definedName>
  </definedNames>
  <calcPr fullCalcOnLoad="1"/>
</workbook>
</file>

<file path=xl/comments1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2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comments2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<sst xmlns="http://schemas.openxmlformats.org/spreadsheetml/2006/main" count="147" uniqueCount="79">
  <si>
    <t>LOCAL CHURCHES ON THE CHARGE</t>
  </si>
  <si>
    <t>CHARGE TOTALS</t>
  </si>
  <si>
    <t>Percent of Charge Totals</t>
  </si>
  <si>
    <t>TOTAL APPOINTIVE COST</t>
  </si>
  <si>
    <t>Parsonage                                Utilities</t>
  </si>
  <si>
    <t>TOTAL LOCAL COMPENSATION</t>
  </si>
  <si>
    <r>
      <t>C</t>
    </r>
    <r>
      <rPr>
        <sz val="6"/>
        <rFont val="Arial"/>
        <family val="2"/>
      </rPr>
      <t xml:space="preserve">omprehensive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rotection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</t>
    </r>
  </si>
  <si>
    <t>Taxable Income                    (Taxable)</t>
  </si>
  <si>
    <t>ANNUAL CONFERENCE SUPPORT SUPPLEMENT</t>
  </si>
  <si>
    <t>District:</t>
  </si>
  <si>
    <t>SSN:</t>
  </si>
  <si>
    <t>Charge Name:</t>
  </si>
  <si>
    <t>Birthdate:</t>
  </si>
  <si>
    <t>Clergy Status:</t>
  </si>
  <si>
    <t>Amount provided to pastor for Annual Conference Expenses:</t>
  </si>
  <si>
    <t>Parsonage Provided?</t>
  </si>
  <si>
    <t>1</t>
  </si>
  <si>
    <t>2</t>
  </si>
  <si>
    <t>3a</t>
  </si>
  <si>
    <t>3b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</si>
  <si>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</si>
  <si>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</si>
  <si>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</si>
  <si>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</si>
  <si>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</si>
  <si>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</si>
  <si>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</si>
  <si>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</si>
  <si>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</si>
  <si>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</si>
  <si>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</si>
  <si>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r>
      <t>P</t>
    </r>
    <r>
      <rPr>
        <sz val="6"/>
        <rFont val="Arial"/>
        <family val="2"/>
      </rPr>
      <t>ersonal</t>
    </r>
    <r>
      <rPr>
        <b/>
        <sz val="6"/>
        <rFont val="Arial"/>
        <family val="2"/>
      </rPr>
      <t xml:space="preserve"> 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lan Deducted from Comp. </t>
    </r>
    <r>
      <rPr>
        <b/>
        <sz val="6"/>
        <rFont val="Arial"/>
        <family val="2"/>
      </rPr>
      <t>BEFORE TAX</t>
    </r>
  </si>
  <si>
    <r>
      <t>P</t>
    </r>
    <r>
      <rPr>
        <sz val="6"/>
        <rFont val="Arial"/>
        <family val="2"/>
      </rPr>
      <t xml:space="preserve">ersonal </t>
    </r>
    <r>
      <rPr>
        <b/>
        <sz val="6"/>
        <rFont val="Arial"/>
        <family val="2"/>
      </rPr>
      <t>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 Deducted from Comp.</t>
    </r>
    <r>
      <rPr>
        <b/>
        <sz val="6"/>
        <rFont val="Arial"/>
        <family val="2"/>
      </rPr>
      <t xml:space="preserve"> AFTER TAX</t>
    </r>
  </si>
  <si>
    <t>(yes/no)</t>
  </si>
  <si>
    <t>$</t>
  </si>
  <si>
    <t>W-2 Box 1 Income</t>
  </si>
  <si>
    <t>0</t>
  </si>
  <si>
    <t>(only if "no" above)</t>
  </si>
  <si>
    <t>Y   or   N</t>
  </si>
  <si>
    <t>per section 107 of the Internal Revenue Code.</t>
  </si>
  <si>
    <t>pastor's compensation is designated as housing exclusion</t>
  </si>
  <si>
    <t>Housing Allowance in lieu of parsonage</t>
  </si>
  <si>
    <t>Cafeteria 125 Plan OR Medical Reimbursement Plan</t>
  </si>
  <si>
    <t>8</t>
  </si>
  <si>
    <t>Previous Pastor's Name if Changed</t>
  </si>
  <si>
    <t>Clergy Name:</t>
  </si>
  <si>
    <t>Clergy Address:</t>
  </si>
  <si>
    <t>TOTAL CLERGY COST TO CHARGE</t>
  </si>
  <si>
    <t>16</t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</si>
  <si>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B</t>
    </r>
    <r>
      <rPr>
        <sz val="6"/>
        <rFont val="Arial"/>
        <family val="2"/>
      </rPr>
      <t>enefit</t>
    </r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</si>
  <si>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C</t>
    </r>
    <r>
      <rPr>
        <sz val="6"/>
        <rFont val="Arial"/>
        <family val="2"/>
      </rPr>
      <t>ontribution</t>
    </r>
  </si>
  <si>
    <t>Church PIP Con.</t>
  </si>
  <si>
    <t>Year first appointed:   ___________</t>
  </si>
  <si>
    <t>Accountable Reimbursement and Continuing Education</t>
  </si>
  <si>
    <t>TOTAL COMPENSATION (Paragraph 247.13)</t>
  </si>
  <si>
    <t>Total Church Budget</t>
  </si>
  <si>
    <t>family</t>
  </si>
  <si>
    <t>single</t>
  </si>
  <si>
    <t>total</t>
  </si>
  <si>
    <t>70% Hospital Medical Insurance</t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</si>
  <si>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CLERGY</t>
    </r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</si>
  <si>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CHARGE</t>
    </r>
  </si>
  <si>
    <t>Status Chg?</t>
  </si>
  <si>
    <t>If PTLP .25   . 50   . 75</t>
  </si>
  <si>
    <t>With the setting of compensation for 2014, $4,000 of the</t>
  </si>
  <si>
    <t>2014 Report of Clergy Support</t>
  </si>
  <si>
    <t>Number of Churches on Charge:</t>
  </si>
  <si>
    <t>Appointment #</t>
  </si>
  <si>
    <t>_____ yes   If retired clergy scheduled to work MORE than 20 hours per week</t>
  </si>
  <si>
    <t>Box 15</t>
  </si>
  <si>
    <t>Box 2</t>
  </si>
  <si>
    <t>Copy to Church / Charge Treasurer</t>
  </si>
  <si>
    <t>/12</t>
  </si>
  <si>
    <t>Conference Supplement</t>
  </si>
  <si>
    <t>EC     EM     SC</t>
  </si>
  <si>
    <t>circle one</t>
  </si>
  <si>
    <t>Effective:</t>
  </si>
  <si>
    <t>2019 Report of Clergy Support</t>
  </si>
  <si>
    <t>With the setting of compensation for 2019, $4,000 of the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</si>
</sst>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#,##0.000"/>
    <numFmt numFmtId="168" formatCode="#,##0.0000"/>
    <numFmt numFmtId="169" formatCode="#,##0.0"/>
    <numFmt numFmtId="170" formatCode="_(* #,##0.000_);_(* \(#,##0.000\);_(* &quot;-&quot;??_);_(@_)"/>
    <numFmt numFmtId="171" formatCode="000\-00\-0000"/>
    <numFmt numFmtId="172" formatCode="&quot;$&quot;#,##0"/>
    <numFmt numFmtId="173" formatCode="[$-409]dddd\,\ mmmm\ dd\,\ yyyy"/>
    <numFmt numFmtId="174" formatCode="mm/dd/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166" fontId="11" fillId="0" borderId="13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8" fontId="1" fillId="0" borderId="0" xfId="0" applyNumberFormat="1" applyFont="1" applyFill="1" applyAlignment="1">
      <alignment horizontal="center" vertical="center"/>
    </xf>
    <xf numFmtId="8" fontId="7" fillId="0" borderId="0" xfId="0" applyNumberFormat="1" applyFont="1" applyFill="1" applyAlignment="1" applyProtection="1">
      <alignment/>
      <protection locked="0"/>
    </xf>
    <xf numFmtId="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25" xfId="0" applyNumberFormat="1" applyFont="1" applyFill="1" applyBorder="1" applyAlignment="1" applyProtection="1">
      <alignment/>
      <protection locked="0"/>
    </xf>
    <xf numFmtId="8" fontId="1" fillId="0" borderId="25" xfId="0" applyNumberFormat="1" applyFont="1" applyFill="1" applyBorder="1" applyAlignment="1" applyProtection="1">
      <alignment/>
      <protection locked="0"/>
    </xf>
    <xf numFmtId="8" fontId="1" fillId="0" borderId="0" xfId="0" applyNumberFormat="1" applyFont="1" applyFill="1" applyAlignment="1">
      <alignment/>
    </xf>
    <xf numFmtId="8" fontId="7" fillId="0" borderId="12" xfId="0" applyNumberFormat="1" applyFont="1" applyFill="1" applyBorder="1" applyAlignment="1" applyProtection="1">
      <alignment/>
      <protection locked="0"/>
    </xf>
    <xf numFmtId="8" fontId="1" fillId="0" borderId="26" xfId="0" applyNumberFormat="1" applyFont="1" applyFill="1" applyBorder="1" applyAlignment="1" applyProtection="1">
      <alignment/>
      <protection locked="0"/>
    </xf>
    <xf numFmtId="8" fontId="1" fillId="0" borderId="27" xfId="0" applyNumberFormat="1" applyFont="1" applyFill="1" applyBorder="1" applyAlignment="1" applyProtection="1">
      <alignment/>
      <protection locked="0"/>
    </xf>
    <xf numFmtId="8" fontId="7" fillId="0" borderId="28" xfId="0" applyNumberFormat="1" applyFont="1" applyFill="1" applyBorder="1" applyAlignment="1" applyProtection="1">
      <alignment/>
      <protection locked="0"/>
    </xf>
    <xf numFmtId="8" fontId="0" fillId="0" borderId="29" xfId="0" applyNumberFormat="1" applyFont="1" applyFill="1" applyBorder="1" applyAlignment="1" applyProtection="1">
      <alignment/>
      <protection locked="0"/>
    </xf>
    <xf numFmtId="8" fontId="1" fillId="0" borderId="30" xfId="0" applyNumberFormat="1" applyFont="1" applyFill="1" applyBorder="1" applyAlignment="1" applyProtection="1">
      <alignment/>
      <protection locked="0"/>
    </xf>
    <xf numFmtId="8" fontId="7" fillId="0" borderId="31" xfId="0" applyNumberFormat="1" applyFont="1" applyFill="1" applyBorder="1" applyAlignment="1" applyProtection="1">
      <alignment/>
      <protection locked="0"/>
    </xf>
    <xf numFmtId="8" fontId="0" fillId="0" borderId="32" xfId="0" applyNumberFormat="1" applyFont="1" applyFill="1" applyBorder="1" applyAlignment="1" applyProtection="1">
      <alignment/>
      <protection locked="0"/>
    </xf>
    <xf numFmtId="8" fontId="0" fillId="0" borderId="12" xfId="0" applyNumberFormat="1" applyFont="1" applyFill="1" applyBorder="1" applyAlignment="1" applyProtection="1">
      <alignment/>
      <protection locked="0"/>
    </xf>
    <xf numFmtId="8" fontId="1" fillId="0" borderId="33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8" fontId="0" fillId="0" borderId="34" xfId="0" applyNumberFormat="1" applyFill="1" applyBorder="1" applyAlignment="1" applyProtection="1">
      <alignment/>
      <protection locked="0"/>
    </xf>
    <xf numFmtId="166" fontId="9" fillId="0" borderId="10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8" fontId="1" fillId="0" borderId="35" xfId="42" applyNumberFormat="1" applyFont="1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8" fontId="1" fillId="0" borderId="29" xfId="0" applyNumberFormat="1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7" fillId="0" borderId="11" xfId="0" applyNumberFormat="1" applyFont="1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7" fillId="0" borderId="19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5" fillId="0" borderId="13" xfId="0" applyNumberFormat="1" applyFont="1" applyBorder="1" applyAlignment="1" applyProtection="1">
      <alignment/>
      <protection locked="0"/>
    </xf>
    <xf numFmtId="166" fontId="7" fillId="0" borderId="12" xfId="0" applyNumberFormat="1" applyFont="1" applyBorder="1" applyAlignment="1" applyProtection="1">
      <alignment horizontal="left" vertical="center"/>
      <protection locked="0"/>
    </xf>
    <xf numFmtId="166" fontId="0" fillId="0" borderId="11" xfId="0" applyNumberFormat="1" applyFont="1" applyBorder="1" applyAlignment="1" applyProtection="1">
      <alignment/>
      <protection locked="0"/>
    </xf>
    <xf numFmtId="166" fontId="0" fillId="0" borderId="15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7" fillId="0" borderId="22" xfId="0" applyFont="1" applyBorder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8" fontId="21" fillId="0" borderId="0" xfId="0" applyNumberFormat="1" applyFont="1" applyFill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5" fillId="0" borderId="28" xfId="0" applyNumberFormat="1" applyFont="1" applyBorder="1" applyAlignment="1" applyProtection="1">
      <alignment/>
      <protection locked="0"/>
    </xf>
    <xf numFmtId="166" fontId="23" fillId="0" borderId="0" xfId="0" applyNumberFormat="1" applyFont="1" applyBorder="1" applyAlignment="1" applyProtection="1">
      <alignment horizontal="left" vertical="center"/>
      <protection locked="0"/>
    </xf>
    <xf numFmtId="8" fontId="1" fillId="0" borderId="0" xfId="0" applyNumberFormat="1" applyFont="1" applyFill="1" applyBorder="1" applyAlignment="1" applyProtection="1">
      <alignment/>
      <protection locked="0"/>
    </xf>
    <xf numFmtId="8" fontId="1" fillId="0" borderId="43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8" fontId="19" fillId="33" borderId="26" xfId="0" applyNumberFormat="1" applyFont="1" applyFill="1" applyBorder="1" applyAlignment="1" applyProtection="1">
      <alignment/>
      <protection locked="0"/>
    </xf>
    <xf numFmtId="166" fontId="25" fillId="0" borderId="13" xfId="0" applyNumberFormat="1" applyFont="1" applyBorder="1" applyAlignment="1" applyProtection="1">
      <alignment/>
      <protection locked="0"/>
    </xf>
    <xf numFmtId="166" fontId="26" fillId="0" borderId="12" xfId="0" applyNumberFormat="1" applyFont="1" applyBorder="1" applyAlignment="1" applyProtection="1">
      <alignment horizontal="left" vertical="center"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166" fontId="27" fillId="0" borderId="12" xfId="0" applyNumberFormat="1" applyFont="1" applyBorder="1" applyAlignment="1" applyProtection="1">
      <alignment/>
      <protection locked="0"/>
    </xf>
    <xf numFmtId="5" fontId="19" fillId="0" borderId="24" xfId="0" applyNumberFormat="1" applyFont="1" applyFill="1" applyBorder="1" applyAlignment="1" applyProtection="1">
      <alignment horizontal="center"/>
      <protection locked="0"/>
    </xf>
    <xf numFmtId="166" fontId="25" fillId="0" borderId="11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center"/>
    </xf>
    <xf numFmtId="172" fontId="17" fillId="0" borderId="39" xfId="0" applyNumberFormat="1" applyFont="1" applyBorder="1" applyAlignment="1">
      <alignment/>
    </xf>
    <xf numFmtId="0" fontId="17" fillId="0" borderId="36" xfId="0" applyFont="1" applyBorder="1" applyAlignment="1" applyProtection="1">
      <alignment horizontal="centerContinuous"/>
      <protection locked="0"/>
    </xf>
    <xf numFmtId="0" fontId="17" fillId="0" borderId="37" xfId="0" applyFont="1" applyBorder="1" applyAlignment="1" applyProtection="1">
      <alignment horizontal="centerContinuous"/>
      <protection locked="0"/>
    </xf>
    <xf numFmtId="0" fontId="17" fillId="0" borderId="38" xfId="0" applyFont="1" applyBorder="1" applyAlignment="1" applyProtection="1">
      <alignment horizontal="centerContinuous"/>
      <protection locked="0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174" fontId="0" fillId="0" borderId="13" xfId="0" applyNumberFormat="1" applyFont="1" applyBorder="1" applyAlignment="1" applyProtection="1">
      <alignment horizontal="left" vertical="center"/>
      <protection locked="0"/>
    </xf>
    <xf numFmtId="174" fontId="0" fillId="0" borderId="13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/>
    </xf>
    <xf numFmtId="171" fontId="0" fillId="0" borderId="13" xfId="0" applyNumberFormat="1" applyFont="1" applyBorder="1" applyAlignment="1" applyProtection="1">
      <alignment horizontal="right" vertical="center"/>
      <protection locked="0"/>
    </xf>
    <xf numFmtId="171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4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8" fontId="0" fillId="0" borderId="2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33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67250"/>
          <a:ext cx="2571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35</xdr:row>
      <xdr:rowOff>19050</xdr:rowOff>
    </xdr:from>
    <xdr:to>
      <xdr:col>10</xdr:col>
      <xdr:colOff>600075</xdr:colOff>
      <xdr:row>50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19475" y="7400925"/>
          <a:ext cx="4448175" cy="2952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29150"/>
          <a:ext cx="2571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34</xdr:row>
      <xdr:rowOff>19050</xdr:rowOff>
    </xdr:from>
    <xdr:to>
      <xdr:col>10</xdr:col>
      <xdr:colOff>600075</xdr:colOff>
      <xdr:row>49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09950" y="7362825"/>
          <a:ext cx="4448175" cy="2952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8"/>
  <sheetViews>
    <sheetView showZero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11.28125" style="1" customWidth="1"/>
    <col min="4" max="4" width="11.421875" style="1" customWidth="1"/>
    <col min="5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10.7109375" style="2" bestFit="1" customWidth="1"/>
    <col min="14" max="14" width="10.7109375" style="2" hidden="1" customWidth="1"/>
    <col min="15" max="21" width="0" style="2" hidden="1" customWidth="1"/>
    <col min="22" max="16384" width="9.140625" style="2" customWidth="1"/>
  </cols>
  <sheetData>
    <row r="1" spans="1:12" ht="15.75" customHeight="1">
      <c r="A1" s="180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82"/>
      <c r="B3" s="183"/>
      <c r="C3" s="107"/>
      <c r="D3" s="45"/>
      <c r="E3" s="46"/>
      <c r="F3" s="46"/>
      <c r="G3" s="48"/>
      <c r="H3" s="45"/>
      <c r="I3" s="47" t="s">
        <v>9</v>
      </c>
      <c r="J3" s="163"/>
      <c r="K3" s="164"/>
      <c r="L3" s="164"/>
    </row>
    <row r="4" spans="1:12" ht="18" customHeight="1">
      <c r="A4" s="165" t="s">
        <v>11</v>
      </c>
      <c r="B4" s="165"/>
      <c r="C4" s="190"/>
      <c r="D4" s="190"/>
      <c r="E4" s="84"/>
      <c r="F4" s="130" t="s">
        <v>67</v>
      </c>
      <c r="G4" s="129"/>
      <c r="H4" s="53"/>
      <c r="I4" s="166" t="s">
        <v>66</v>
      </c>
      <c r="J4" s="166"/>
      <c r="K4" s="166"/>
      <c r="L4" s="83">
        <f>+COUNTA(C9:J9)</f>
        <v>0</v>
      </c>
    </row>
    <row r="5" spans="1:12" ht="18" customHeight="1">
      <c r="A5" s="165" t="s">
        <v>45</v>
      </c>
      <c r="B5" s="165"/>
      <c r="C5" s="173"/>
      <c r="D5" s="174"/>
      <c r="E5" s="174"/>
      <c r="F5" s="131" t="s">
        <v>12</v>
      </c>
      <c r="G5" s="56"/>
      <c r="H5" s="56"/>
      <c r="I5" s="56"/>
      <c r="J5" s="132" t="s">
        <v>10</v>
      </c>
      <c r="K5" s="171"/>
      <c r="L5" s="172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 t="s">
        <v>76</v>
      </c>
      <c r="K6" s="168"/>
      <c r="L6" s="169"/>
    </row>
    <row r="7" spans="1:18" ht="18" customHeight="1">
      <c r="A7" s="131" t="s">
        <v>13</v>
      </c>
      <c r="B7" s="133"/>
      <c r="C7" s="59"/>
      <c r="D7" s="60"/>
      <c r="E7" s="167" t="s">
        <v>63</v>
      </c>
      <c r="F7" s="170"/>
      <c r="G7" s="127" t="s">
        <v>62</v>
      </c>
      <c r="H7" s="134" t="s">
        <v>38</v>
      </c>
      <c r="I7" s="167" t="s">
        <v>52</v>
      </c>
      <c r="J7" s="167"/>
      <c r="K7" s="167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7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+K13-4000-K16</f>
        <v>-4000</v>
      </c>
      <c r="L11" s="39" t="s">
        <v>36</v>
      </c>
      <c r="N11" s="86">
        <v>65186</v>
      </c>
      <c r="O11" s="2">
        <v>52149</v>
      </c>
      <c r="P11" s="2">
        <v>1.25</v>
      </c>
      <c r="Q11" s="2">
        <f>+O11*P11</f>
        <v>65186.25</v>
      </c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+K18-K17-K15-K14</f>
        <v>0</v>
      </c>
      <c r="L13" s="39" t="s">
        <v>16</v>
      </c>
      <c r="N13" s="86">
        <f>+K13/12</f>
        <v>0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/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/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191"/>
      <c r="L16" s="39" t="s">
        <v>19</v>
      </c>
      <c r="N16" s="86"/>
    </row>
    <row r="17" spans="2:17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  <c r="P17" s="125" t="s">
        <v>69</v>
      </c>
      <c r="Q17" s="125" t="s">
        <v>70</v>
      </c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+K22</f>
        <v>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141"/>
      <c r="F19" s="91"/>
      <c r="G19" s="91"/>
      <c r="H19" s="91"/>
      <c r="I19" s="91"/>
      <c r="J19" s="91"/>
      <c r="K19" s="68"/>
      <c r="L19" s="39"/>
      <c r="N19" s="86"/>
    </row>
    <row r="20" spans="1:17" s="147" customFormat="1" ht="17.25" customHeight="1" thickBot="1">
      <c r="A20" s="145"/>
      <c r="B20" s="156"/>
      <c r="C20" s="151"/>
      <c r="D20" s="151"/>
      <c r="E20" s="152"/>
      <c r="F20" s="153"/>
      <c r="G20" s="154"/>
      <c r="H20" s="154"/>
      <c r="I20" s="154"/>
      <c r="J20" s="155"/>
      <c r="K20" s="150"/>
      <c r="L20" s="146"/>
      <c r="N20" s="148" t="s">
        <v>56</v>
      </c>
      <c r="O20" s="149">
        <v>15792</v>
      </c>
      <c r="P20" s="149">
        <f>+O20*0.7</f>
        <v>11054.4</v>
      </c>
      <c r="Q20" s="149">
        <f>+O20-P20</f>
        <v>4737.6</v>
      </c>
    </row>
    <row r="21" spans="3:17" ht="3" customHeight="1" thickBot="1">
      <c r="C21" s="140"/>
      <c r="D21" s="140"/>
      <c r="E21" s="140"/>
      <c r="F21" s="142"/>
      <c r="G21" s="86"/>
      <c r="H21" s="92"/>
      <c r="I21" s="92"/>
      <c r="J21" s="92"/>
      <c r="K21" s="143"/>
      <c r="L21" s="39"/>
      <c r="N21" s="124"/>
      <c r="O21" s="121"/>
      <c r="P21" s="121"/>
      <c r="Q21" s="121"/>
    </row>
    <row r="22" spans="3:17" ht="17.25" customHeight="1" thickBot="1" thickTop="1">
      <c r="C22" s="92"/>
      <c r="D22" s="92"/>
      <c r="E22" s="92"/>
      <c r="F22" s="95" t="s">
        <v>54</v>
      </c>
      <c r="G22" s="96"/>
      <c r="H22" s="97"/>
      <c r="I22" s="97"/>
      <c r="J22" s="97"/>
      <c r="K22" s="144">
        <f>+K27-K26-K25-K24</f>
        <v>0</v>
      </c>
      <c r="L22" s="39" t="s">
        <v>23</v>
      </c>
      <c r="N22" s="124" t="s">
        <v>57</v>
      </c>
      <c r="O22" s="121">
        <v>6576</v>
      </c>
      <c r="P22" s="121">
        <f>+O22*0.7</f>
        <v>4603.2</v>
      </c>
      <c r="Q22" s="121">
        <f>+O22-P22</f>
        <v>1972.8000000000002</v>
      </c>
    </row>
    <row r="23" spans="1:14" ht="3" customHeight="1">
      <c r="A23" s="5"/>
      <c r="B23" s="7"/>
      <c r="C23" s="91"/>
      <c r="D23" s="91"/>
      <c r="E23" s="91"/>
      <c r="F23" s="98"/>
      <c r="G23" s="94"/>
      <c r="H23" s="91"/>
      <c r="I23" s="91"/>
      <c r="J23" s="91"/>
      <c r="K23" s="71"/>
      <c r="L23" s="39"/>
      <c r="N23" s="86"/>
    </row>
    <row r="24" spans="2:14" ht="15">
      <c r="B24" s="32" t="s">
        <v>51</v>
      </c>
      <c r="C24" s="90"/>
      <c r="D24" s="90"/>
      <c r="E24" s="90"/>
      <c r="F24" s="90"/>
      <c r="G24" s="90"/>
      <c r="H24" s="90"/>
      <c r="I24" s="90"/>
      <c r="J24" s="99"/>
      <c r="K24" s="65"/>
      <c r="L24" s="40"/>
      <c r="N24" s="86"/>
    </row>
    <row r="25" spans="2:14" ht="16.5">
      <c r="B25" s="16" t="s">
        <v>61</v>
      </c>
      <c r="C25" s="90">
        <f>+$K$25*C10</f>
        <v>0</v>
      </c>
      <c r="D25" s="90">
        <f aca="true" t="shared" si="7" ref="D25:J25">+$K$25*D10</f>
        <v>0</v>
      </c>
      <c r="E25" s="90">
        <f t="shared" si="7"/>
        <v>0</v>
      </c>
      <c r="F25" s="90">
        <f t="shared" si="7"/>
        <v>0</v>
      </c>
      <c r="G25" s="90">
        <f t="shared" si="7"/>
        <v>0</v>
      </c>
      <c r="H25" s="90">
        <f t="shared" si="7"/>
        <v>0</v>
      </c>
      <c r="I25" s="90">
        <f t="shared" si="7"/>
        <v>0</v>
      </c>
      <c r="J25" s="90">
        <f t="shared" si="7"/>
        <v>0</v>
      </c>
      <c r="K25" s="88"/>
      <c r="L25" s="40" t="s">
        <v>43</v>
      </c>
      <c r="N25" s="86"/>
    </row>
    <row r="26" spans="2:14" ht="17.25" customHeight="1" thickBot="1">
      <c r="B26" s="16" t="s">
        <v>53</v>
      </c>
      <c r="C26" s="90">
        <f>$K$26*C10</f>
        <v>0</v>
      </c>
      <c r="D26" s="90">
        <f aca="true" t="shared" si="8" ref="D26:J26">$K$26*D10</f>
        <v>0</v>
      </c>
      <c r="E26" s="90">
        <f t="shared" si="8"/>
        <v>0</v>
      </c>
      <c r="F26" s="90">
        <f t="shared" si="8"/>
        <v>0</v>
      </c>
      <c r="G26" s="90">
        <f t="shared" si="8"/>
        <v>0</v>
      </c>
      <c r="H26" s="90">
        <f t="shared" si="8"/>
        <v>0</v>
      </c>
      <c r="I26" s="90">
        <f t="shared" si="8"/>
        <v>0</v>
      </c>
      <c r="J26" s="90">
        <f t="shared" si="8"/>
        <v>0</v>
      </c>
      <c r="K26" s="85"/>
      <c r="L26" s="39" t="s">
        <v>24</v>
      </c>
      <c r="N26" s="86"/>
    </row>
    <row r="27" spans="2:14" ht="24.75" customHeight="1" thickBot="1" thickTop="1">
      <c r="B27" s="13" t="s">
        <v>3</v>
      </c>
      <c r="C27" s="100">
        <f>SUM(C18:C26)</f>
        <v>0</v>
      </c>
      <c r="D27" s="100">
        <f>SUM(D18:D26)</f>
        <v>0</v>
      </c>
      <c r="E27" s="100">
        <f>SUM(E18:E26)</f>
        <v>0</v>
      </c>
      <c r="F27" s="100">
        <f>SUM(F18:F26)</f>
        <v>0</v>
      </c>
      <c r="G27" s="100">
        <f>G18+G24+G25+G26</f>
        <v>0</v>
      </c>
      <c r="H27" s="100">
        <f>H18+H24+H25+H26</f>
        <v>0</v>
      </c>
      <c r="I27" s="100">
        <f>I18+I24+I25+I26</f>
        <v>0</v>
      </c>
      <c r="J27" s="100">
        <f>J18+J24+J25+J26</f>
        <v>0</v>
      </c>
      <c r="K27" s="73"/>
      <c r="L27" s="39" t="s">
        <v>25</v>
      </c>
      <c r="N27" s="86"/>
    </row>
    <row r="28" spans="2:14" ht="20.25" customHeight="1" thickBot="1" thickTop="1">
      <c r="B28" s="14"/>
      <c r="C28" s="101"/>
      <c r="D28" s="101"/>
      <c r="E28" s="101"/>
      <c r="F28" s="101"/>
      <c r="G28" s="101"/>
      <c r="H28" s="101"/>
      <c r="I28" s="101"/>
      <c r="J28" s="101"/>
      <c r="K28" s="74"/>
      <c r="L28" s="39"/>
      <c r="N28" s="86"/>
    </row>
    <row r="29" spans="2:14" ht="16.5" customHeight="1" thickTop="1">
      <c r="B29" s="12" t="s">
        <v>4</v>
      </c>
      <c r="C29" s="102">
        <f>$K$29*C10</f>
        <v>0</v>
      </c>
      <c r="D29" s="102">
        <f aca="true" t="shared" si="9" ref="D29:J29">$K$29*D10</f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02">
        <f t="shared" si="9"/>
        <v>0</v>
      </c>
      <c r="J29" s="102">
        <f t="shared" si="9"/>
        <v>0</v>
      </c>
      <c r="K29" s="75"/>
      <c r="L29" s="39" t="s">
        <v>26</v>
      </c>
      <c r="N29" s="86"/>
    </row>
    <row r="30" spans="2:14" ht="16.5" customHeight="1">
      <c r="B30" s="11" t="s">
        <v>49</v>
      </c>
      <c r="C30" s="90">
        <f>$K$30*C10</f>
        <v>0</v>
      </c>
      <c r="D30" s="90">
        <f aca="true" t="shared" si="10" ref="D30:J30">$K$30*D10</f>
        <v>0</v>
      </c>
      <c r="E30" s="90">
        <f t="shared" si="10"/>
        <v>0</v>
      </c>
      <c r="F30" s="90">
        <f t="shared" si="10"/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t="shared" si="10"/>
        <v>0</v>
      </c>
      <c r="K30" s="65">
        <f>IF(+K18*1.25*0.14&gt;9991,9991,K18*1.25*0.14)</f>
        <v>0</v>
      </c>
      <c r="L30" s="39" t="s">
        <v>27</v>
      </c>
      <c r="N30" s="124">
        <f>19400*0.14</f>
        <v>2716.0000000000005</v>
      </c>
    </row>
    <row r="31" spans="2:14" ht="16.5" customHeight="1">
      <c r="B31" s="11" t="s">
        <v>50</v>
      </c>
      <c r="C31" s="90">
        <f>+$K$31*C10</f>
        <v>0</v>
      </c>
      <c r="D31" s="90">
        <f aca="true" t="shared" si="11" ref="D31:J31">+$K$31*D10</f>
        <v>0</v>
      </c>
      <c r="E31" s="90">
        <f t="shared" si="11"/>
        <v>0</v>
      </c>
      <c r="F31" s="90">
        <f t="shared" si="11"/>
        <v>0</v>
      </c>
      <c r="G31" s="90">
        <f t="shared" si="11"/>
        <v>0</v>
      </c>
      <c r="H31" s="90">
        <f t="shared" si="11"/>
        <v>0</v>
      </c>
      <c r="I31" s="90">
        <f t="shared" si="11"/>
        <v>0</v>
      </c>
      <c r="J31" s="90">
        <f t="shared" si="11"/>
        <v>0</v>
      </c>
      <c r="K31" s="72">
        <f>+K18*1.25*0.03</f>
        <v>0</v>
      </c>
      <c r="L31" s="39" t="s">
        <v>28</v>
      </c>
      <c r="N31" s="86">
        <f>19400*0.03</f>
        <v>582</v>
      </c>
    </row>
    <row r="32" spans="2:14" ht="16.5">
      <c r="B32" s="11" t="s">
        <v>6</v>
      </c>
      <c r="C32" s="90">
        <f>$K$32*C10</f>
        <v>0</v>
      </c>
      <c r="D32" s="90">
        <f aca="true" t="shared" si="12" ref="D32:J32">$K$32*D10</f>
        <v>0</v>
      </c>
      <c r="E32" s="90">
        <f t="shared" si="12"/>
        <v>0</v>
      </c>
      <c r="F32" s="90">
        <f t="shared" si="12"/>
        <v>0</v>
      </c>
      <c r="G32" s="90">
        <f t="shared" si="12"/>
        <v>0</v>
      </c>
      <c r="H32" s="90">
        <f t="shared" si="12"/>
        <v>0</v>
      </c>
      <c r="I32" s="90">
        <f t="shared" si="12"/>
        <v>0</v>
      </c>
      <c r="J32" s="90">
        <f t="shared" si="12"/>
        <v>0</v>
      </c>
      <c r="K32" s="65">
        <f>+K31</f>
        <v>0</v>
      </c>
      <c r="L32" s="39" t="s">
        <v>29</v>
      </c>
      <c r="M32" s="106"/>
      <c r="N32" s="86">
        <f>19400*0.03</f>
        <v>582</v>
      </c>
    </row>
    <row r="33" spans="2:14" ht="17.25" customHeight="1">
      <c r="B33" s="16" t="s">
        <v>59</v>
      </c>
      <c r="C33" s="90">
        <f>+$K$33*C10</f>
        <v>0</v>
      </c>
      <c r="D33" s="90">
        <f>+$K$33*D10</f>
        <v>0</v>
      </c>
      <c r="E33" s="90">
        <f>+$K$33*E10</f>
        <v>0</v>
      </c>
      <c r="F33" s="90">
        <f>+$K$33*F10</f>
        <v>0</v>
      </c>
      <c r="G33" s="103"/>
      <c r="H33" s="103"/>
      <c r="I33" s="103"/>
      <c r="J33" s="103"/>
      <c r="K33" s="81"/>
      <c r="L33" s="39" t="s">
        <v>30</v>
      </c>
      <c r="N33" s="86"/>
    </row>
    <row r="34" spans="1:14" ht="3" customHeight="1">
      <c r="A34" s="8"/>
      <c r="B34" s="17"/>
      <c r="C34" s="104"/>
      <c r="D34" s="104"/>
      <c r="E34" s="104"/>
      <c r="F34" s="104"/>
      <c r="G34" s="104"/>
      <c r="H34" s="104"/>
      <c r="I34" s="104"/>
      <c r="J34" s="104"/>
      <c r="K34" s="76"/>
      <c r="L34" s="41"/>
      <c r="N34" s="86"/>
    </row>
    <row r="35" spans="2:14" ht="33.75" customHeight="1" thickBot="1">
      <c r="B35" s="15" t="s">
        <v>47</v>
      </c>
      <c r="C35" s="102">
        <f aca="true" t="shared" si="13" ref="C35:J35">SUM(C27:C33)</f>
        <v>0</v>
      </c>
      <c r="D35" s="102">
        <f t="shared" si="13"/>
        <v>0</v>
      </c>
      <c r="E35" s="102">
        <f t="shared" si="13"/>
        <v>0</v>
      </c>
      <c r="F35" s="102">
        <f t="shared" si="13"/>
        <v>0</v>
      </c>
      <c r="G35" s="102">
        <f t="shared" si="13"/>
        <v>0</v>
      </c>
      <c r="H35" s="102">
        <f t="shared" si="13"/>
        <v>0</v>
      </c>
      <c r="I35" s="102">
        <f t="shared" si="13"/>
        <v>0</v>
      </c>
      <c r="J35" s="102">
        <f t="shared" si="13"/>
        <v>0</v>
      </c>
      <c r="K35" s="77">
        <f>SUM(K27:K34)</f>
        <v>0</v>
      </c>
      <c r="L35" s="39" t="s">
        <v>48</v>
      </c>
      <c r="N35" s="86"/>
    </row>
    <row r="36" spans="1:12" ht="19.5" customHeight="1">
      <c r="A36" s="2"/>
      <c r="B36" s="2"/>
      <c r="C36" s="9"/>
      <c r="D36" s="9"/>
      <c r="E36" s="9"/>
      <c r="F36" s="9"/>
      <c r="G36" s="9"/>
      <c r="H36" s="9"/>
      <c r="I36" s="9"/>
      <c r="J36" s="9"/>
      <c r="K36" s="78"/>
      <c r="L36" s="42"/>
    </row>
    <row r="37" spans="1:12" ht="14.25">
      <c r="A37" s="184" t="s">
        <v>14</v>
      </c>
      <c r="B37" s="185"/>
      <c r="C37" s="185"/>
      <c r="D37" s="186"/>
      <c r="E37" s="9"/>
      <c r="F37" s="9"/>
      <c r="G37" s="9"/>
      <c r="H37" s="9"/>
      <c r="I37" s="9"/>
      <c r="J37" s="9"/>
      <c r="K37" s="78"/>
      <c r="L37" s="42"/>
    </row>
    <row r="38" spans="1:12" ht="14.25">
      <c r="A38" s="187"/>
      <c r="B38" s="188"/>
      <c r="C38" s="188"/>
      <c r="D38" s="189"/>
      <c r="E38" s="9"/>
      <c r="F38" s="9"/>
      <c r="G38" s="9"/>
      <c r="H38" s="9"/>
      <c r="I38" s="9"/>
      <c r="J38" s="9"/>
      <c r="K38" s="78"/>
      <c r="L38" s="42"/>
    </row>
    <row r="39" spans="1:12" ht="14.25">
      <c r="A39" s="34" t="s">
        <v>34</v>
      </c>
      <c r="B39" s="30"/>
      <c r="C39" s="2"/>
      <c r="D39" s="27"/>
      <c r="E39" s="2"/>
      <c r="F39" s="2"/>
      <c r="G39" s="2"/>
      <c r="H39" s="2"/>
      <c r="I39" s="2"/>
      <c r="J39" s="2"/>
      <c r="K39" s="79"/>
      <c r="L39" s="42"/>
    </row>
    <row r="40" spans="1:10" ht="14.25">
      <c r="A40" s="28"/>
      <c r="B40" s="8"/>
      <c r="C40" s="8"/>
      <c r="D40" s="29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178" t="s">
        <v>15</v>
      </c>
      <c r="B42" s="179"/>
      <c r="C42" s="87"/>
      <c r="D42" s="33" t="s">
        <v>33</v>
      </c>
      <c r="E42" s="2"/>
      <c r="F42" s="2"/>
      <c r="G42" s="2"/>
      <c r="H42" s="2"/>
      <c r="I42" s="2"/>
      <c r="J42" s="2"/>
    </row>
    <row r="43" spans="1:10" ht="14.25">
      <c r="A43" s="175" t="s">
        <v>41</v>
      </c>
      <c r="B43" s="176"/>
      <c r="C43" s="176"/>
      <c r="D43" s="177"/>
      <c r="E43" s="2"/>
      <c r="F43" s="2"/>
      <c r="G43" s="2"/>
      <c r="H43" s="2"/>
      <c r="I43" s="2"/>
      <c r="J43" s="2"/>
    </row>
    <row r="44" spans="1:10" ht="14.25">
      <c r="A44" s="34" t="s">
        <v>34</v>
      </c>
      <c r="B44" s="31"/>
      <c r="C44" s="2" t="s">
        <v>37</v>
      </c>
      <c r="D44" s="27"/>
      <c r="E44" s="2"/>
      <c r="F44" s="2"/>
      <c r="G44" s="2"/>
      <c r="H44" s="2"/>
      <c r="I44" s="2"/>
      <c r="J44" s="2"/>
    </row>
    <row r="45" spans="1:10" ht="14.25">
      <c r="A45" s="28"/>
      <c r="B45" s="8"/>
      <c r="C45" s="8"/>
      <c r="D45" s="29"/>
      <c r="E45" s="2"/>
      <c r="F45" s="2"/>
      <c r="G45" s="2"/>
      <c r="H45" s="2"/>
      <c r="I45" s="2"/>
      <c r="J45" s="2"/>
    </row>
    <row r="46" spans="1:10" ht="1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>
      <c r="A47" s="159" t="s">
        <v>73</v>
      </c>
      <c r="B47" s="160"/>
      <c r="C47" s="160"/>
      <c r="D47" s="161"/>
      <c r="E47" s="2"/>
      <c r="F47" s="2"/>
      <c r="G47" s="2"/>
      <c r="H47" s="2"/>
      <c r="I47" s="2"/>
      <c r="J47" s="2"/>
    </row>
    <row r="48" spans="1:10" ht="18">
      <c r="A48" s="126" t="s">
        <v>34</v>
      </c>
      <c r="B48" s="115"/>
      <c r="C48" s="157" t="s">
        <v>72</v>
      </c>
      <c r="D48" s="158">
        <f>+B48/12</f>
        <v>0</v>
      </c>
      <c r="E48" s="2"/>
      <c r="F48" s="2"/>
      <c r="G48" s="2"/>
      <c r="H48" s="2"/>
      <c r="I48" s="2"/>
      <c r="J48" s="2"/>
    </row>
    <row r="49" spans="1:10" ht="18.75" thickBot="1">
      <c r="A49" s="118"/>
      <c r="B49" s="119" t="s">
        <v>74</v>
      </c>
      <c r="C49" s="119"/>
      <c r="D49" s="162" t="s">
        <v>75</v>
      </c>
      <c r="E49" s="2"/>
      <c r="F49" s="2"/>
      <c r="G49" s="2"/>
      <c r="H49" s="2"/>
      <c r="I49" s="2"/>
      <c r="J49" s="2"/>
    </row>
    <row r="50" spans="1:4" ht="14.25">
      <c r="A50"/>
      <c r="B50"/>
      <c r="C50"/>
      <c r="D50"/>
    </row>
    <row r="51" spans="1:4" ht="14.25">
      <c r="A51"/>
      <c r="B51"/>
      <c r="C51"/>
      <c r="D51"/>
    </row>
    <row r="52" spans="1:8" ht="15">
      <c r="A52" s="135" t="s">
        <v>68</v>
      </c>
      <c r="C52" s="109"/>
      <c r="D52" s="110"/>
      <c r="E52" s="110"/>
      <c r="F52" s="110"/>
      <c r="G52" s="110"/>
      <c r="H52" s="111"/>
    </row>
    <row r="53" spans="1:4" ht="14.25">
      <c r="A53"/>
      <c r="B53"/>
      <c r="C53"/>
      <c r="D53"/>
    </row>
    <row r="54" spans="2:6" ht="15.75">
      <c r="B54" s="8"/>
      <c r="C54" s="8"/>
      <c r="D54" s="8"/>
      <c r="F54" s="52" t="s">
        <v>78</v>
      </c>
    </row>
    <row r="55" spans="2:6" ht="15.75">
      <c r="B55" s="44" t="s">
        <v>44</v>
      </c>
      <c r="C55" s="44"/>
      <c r="D55" s="44"/>
      <c r="F55" s="52" t="s">
        <v>40</v>
      </c>
    </row>
    <row r="56" ht="15.75">
      <c r="F56" s="52" t="s">
        <v>39</v>
      </c>
    </row>
    <row r="58" spans="1:11" ht="35.25">
      <c r="A58" s="139" t="s">
        <v>71</v>
      </c>
      <c r="B58" s="137"/>
      <c r="C58" s="137"/>
      <c r="D58" s="137"/>
      <c r="E58" s="137"/>
      <c r="F58" s="137"/>
      <c r="G58" s="137"/>
      <c r="H58" s="136"/>
      <c r="I58" s="136"/>
      <c r="J58" s="136"/>
      <c r="K58" s="138"/>
    </row>
  </sheetData>
  <sheetProtection/>
  <mergeCells count="15">
    <mergeCell ref="A43:D43"/>
    <mergeCell ref="A42:B42"/>
    <mergeCell ref="A1:L1"/>
    <mergeCell ref="A3:B3"/>
    <mergeCell ref="A37:D38"/>
    <mergeCell ref="A4:B4"/>
    <mergeCell ref="C4:D4"/>
    <mergeCell ref="J3:L3"/>
    <mergeCell ref="A5:B5"/>
    <mergeCell ref="I4:K4"/>
    <mergeCell ref="I7:K7"/>
    <mergeCell ref="K6:L6"/>
    <mergeCell ref="E7:F7"/>
    <mergeCell ref="K5:L5"/>
    <mergeCell ref="C5:E5"/>
  </mergeCells>
  <printOptions/>
  <pageMargins left="0.7" right="0.3" top="0.5" bottom="0.5" header="0" footer="0"/>
  <pageSetup fitToHeight="1" fitToWidth="1" horizontalDpi="600" verticalDpi="600" orientation="portrait" scale="77" r:id="rId4"/>
  <ignoredErrors>
    <ignoredError sqref="C25:J25 K10 C11:J11 C13:J13 C14:J18 C26:J27 C29:J30 K31 C31:J32 C33:F33 C35:J35 L4" unlockedFormula="1"/>
    <ignoredError sqref="L11 L13:L14 L17:L18 L22 L25:L27 L29:L33 L3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8"/>
  <sheetViews>
    <sheetView showZeros="0" zoomScalePageLayoutView="0" workbookViewId="0" topLeftCell="A1">
      <selection activeCell="K27" sqref="K27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9.140625" style="2" customWidth="1"/>
    <col min="14" max="14" width="10.7109375" style="2" bestFit="1" customWidth="1"/>
    <col min="15" max="16384" width="9.140625" style="2" customWidth="1"/>
  </cols>
  <sheetData>
    <row r="1" spans="1:12" ht="15.75" customHeight="1">
      <c r="A1" s="180" t="s">
        <v>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82"/>
      <c r="B3" s="183"/>
      <c r="C3" s="107"/>
      <c r="D3" s="45"/>
      <c r="E3" s="46"/>
      <c r="F3" s="46"/>
      <c r="G3" s="48"/>
      <c r="H3" s="45"/>
      <c r="I3" s="47" t="s">
        <v>9</v>
      </c>
      <c r="J3" s="163"/>
      <c r="K3" s="164"/>
      <c r="L3" s="164"/>
    </row>
    <row r="4" spans="1:12" ht="18" customHeight="1">
      <c r="A4" s="165" t="s">
        <v>11</v>
      </c>
      <c r="B4" s="165"/>
      <c r="C4" s="190"/>
      <c r="D4" s="190"/>
      <c r="E4" s="84"/>
      <c r="F4" s="130" t="s">
        <v>67</v>
      </c>
      <c r="G4" s="129"/>
      <c r="H4" s="53"/>
      <c r="I4" s="166" t="s">
        <v>66</v>
      </c>
      <c r="J4" s="166"/>
      <c r="K4" s="166"/>
      <c r="L4" s="83">
        <f>+COUNTA(C9:J9)</f>
        <v>0</v>
      </c>
    </row>
    <row r="5" spans="1:12" ht="18" customHeight="1">
      <c r="A5" s="165" t="s">
        <v>45</v>
      </c>
      <c r="B5" s="165"/>
      <c r="C5" s="173"/>
      <c r="D5" s="174"/>
      <c r="E5" s="174"/>
      <c r="F5" s="131" t="s">
        <v>12</v>
      </c>
      <c r="G5" s="56"/>
      <c r="H5" s="56"/>
      <c r="I5" s="56"/>
      <c r="J5" s="132" t="s">
        <v>10</v>
      </c>
      <c r="K5" s="171"/>
      <c r="L5" s="172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/>
      <c r="K6" s="171"/>
      <c r="L6" s="172"/>
    </row>
    <row r="7" spans="1:18" ht="18" customHeight="1">
      <c r="A7" s="131" t="s">
        <v>13</v>
      </c>
      <c r="B7" s="133"/>
      <c r="C7" s="59"/>
      <c r="D7" s="60"/>
      <c r="E7" s="167" t="s">
        <v>63</v>
      </c>
      <c r="F7" s="170"/>
      <c r="G7" s="127" t="s">
        <v>62</v>
      </c>
      <c r="H7" s="134" t="s">
        <v>38</v>
      </c>
      <c r="I7" s="167" t="s">
        <v>52</v>
      </c>
      <c r="J7" s="167"/>
      <c r="K7" s="167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4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24062</v>
      </c>
      <c r="L11" s="39" t="s">
        <v>36</v>
      </c>
      <c r="N11" s="86"/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28062</v>
      </c>
      <c r="L13" s="39" t="s">
        <v>16</v>
      </c>
      <c r="N13" s="86">
        <f>+K13/12</f>
        <v>2338.5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>
        <v>4738</v>
      </c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>
        <v>500</v>
      </c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4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+K21-K20</f>
        <v>33300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91"/>
      <c r="F19" s="91"/>
      <c r="G19" s="91"/>
      <c r="H19" s="91"/>
      <c r="I19" s="91"/>
      <c r="J19" s="91"/>
      <c r="K19" s="68"/>
      <c r="L19" s="39"/>
      <c r="N19" s="86"/>
    </row>
    <row r="20" spans="3:17" ht="17.25" customHeight="1" thickBot="1">
      <c r="C20" s="92"/>
      <c r="D20" s="92"/>
      <c r="E20" s="92"/>
      <c r="F20" s="93" t="s">
        <v>8</v>
      </c>
      <c r="G20" s="94"/>
      <c r="H20" s="91"/>
      <c r="I20" s="91"/>
      <c r="J20" s="91"/>
      <c r="K20" s="69"/>
      <c r="L20" s="39" t="s">
        <v>22</v>
      </c>
      <c r="N20" s="124" t="s">
        <v>56</v>
      </c>
      <c r="O20" s="121">
        <v>15792</v>
      </c>
      <c r="P20" s="121">
        <f>+O20*0.7</f>
        <v>11054.4</v>
      </c>
      <c r="Q20" s="121">
        <f>+O20-P20</f>
        <v>4737.6</v>
      </c>
    </row>
    <row r="21" spans="3:17" ht="17.25" customHeight="1" thickBot="1">
      <c r="C21" s="92"/>
      <c r="D21" s="92"/>
      <c r="E21" s="92"/>
      <c r="F21" s="95" t="s">
        <v>54</v>
      </c>
      <c r="G21" s="96"/>
      <c r="H21" s="97"/>
      <c r="I21" s="97"/>
      <c r="J21" s="97"/>
      <c r="K21" s="70">
        <f>+K26-K25-K24</f>
        <v>33300</v>
      </c>
      <c r="L21" s="39" t="s">
        <v>23</v>
      </c>
      <c r="N21" s="124" t="s">
        <v>57</v>
      </c>
      <c r="O21" s="121">
        <v>6576</v>
      </c>
      <c r="P21" s="121">
        <f>+O21*0.7</f>
        <v>4603.2</v>
      </c>
      <c r="Q21" s="121">
        <f>+O21-P21</f>
        <v>1972.8000000000002</v>
      </c>
    </row>
    <row r="22" spans="1:14" ht="3" customHeight="1">
      <c r="A22" s="5"/>
      <c r="B22" s="7"/>
      <c r="C22" s="91"/>
      <c r="D22" s="91"/>
      <c r="E22" s="91"/>
      <c r="F22" s="98"/>
      <c r="G22" s="94"/>
      <c r="H22" s="91"/>
      <c r="I22" s="91"/>
      <c r="J22" s="91"/>
      <c r="K22" s="71"/>
      <c r="L22" s="39"/>
      <c r="N22" s="86"/>
    </row>
    <row r="23" spans="2:14" ht="15">
      <c r="B23" s="32" t="s">
        <v>51</v>
      </c>
      <c r="C23" s="90"/>
      <c r="D23" s="90"/>
      <c r="E23" s="90"/>
      <c r="F23" s="90"/>
      <c r="G23" s="90"/>
      <c r="H23" s="90"/>
      <c r="I23" s="90"/>
      <c r="J23" s="99"/>
      <c r="K23" s="65"/>
      <c r="L23" s="40"/>
      <c r="N23" s="86"/>
    </row>
    <row r="24" spans="2:14" ht="16.5">
      <c r="B24" s="16" t="s">
        <v>61</v>
      </c>
      <c r="C24" s="90">
        <f>+$K$24*C10</f>
        <v>0</v>
      </c>
      <c r="D24" s="90">
        <f aca="true" t="shared" si="7" ref="D24:J24">+$K$24*D10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88"/>
      <c r="L24" s="40" t="s">
        <v>43</v>
      </c>
      <c r="N24" s="86"/>
    </row>
    <row r="25" spans="2:14" ht="17.25" customHeight="1" thickBot="1">
      <c r="B25" s="16" t="s">
        <v>53</v>
      </c>
      <c r="C25" s="90">
        <f>$K$25*C10</f>
        <v>0</v>
      </c>
      <c r="D25" s="90">
        <f aca="true" t="shared" si="8" ref="D25:J25">$K$25*D10</f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85">
        <v>1200</v>
      </c>
      <c r="L25" s="39" t="s">
        <v>24</v>
      </c>
      <c r="N25" s="86"/>
    </row>
    <row r="26" spans="2:14" ht="24.75" customHeight="1" thickBot="1" thickTop="1">
      <c r="B26" s="13" t="s">
        <v>3</v>
      </c>
      <c r="C26" s="100">
        <f>SUM(C18:C25)</f>
        <v>0</v>
      </c>
      <c r="D26" s="100">
        <f>SUM(D18:D25)</f>
        <v>0</v>
      </c>
      <c r="E26" s="100">
        <f>SUM(E18:E25)</f>
        <v>0</v>
      </c>
      <c r="F26" s="100">
        <f>SUM(F18:F25)</f>
        <v>0</v>
      </c>
      <c r="G26" s="100">
        <f>G18+G23+G24+G25</f>
        <v>0</v>
      </c>
      <c r="H26" s="100">
        <f>H18+H23+H24+H25</f>
        <v>0</v>
      </c>
      <c r="I26" s="100">
        <f>I18+I23+I24+I25</f>
        <v>0</v>
      </c>
      <c r="J26" s="100">
        <f>J18+J23+J24+J25</f>
        <v>0</v>
      </c>
      <c r="K26" s="73">
        <v>34500</v>
      </c>
      <c r="L26" s="39" t="s">
        <v>25</v>
      </c>
      <c r="N26" s="86"/>
    </row>
    <row r="27" spans="2:14" ht="20.25" customHeight="1" thickBot="1" thickTop="1">
      <c r="B27" s="14"/>
      <c r="C27" s="101"/>
      <c r="D27" s="101"/>
      <c r="E27" s="101"/>
      <c r="F27" s="101"/>
      <c r="G27" s="101"/>
      <c r="H27" s="101"/>
      <c r="I27" s="101"/>
      <c r="J27" s="101"/>
      <c r="K27" s="74"/>
      <c r="L27" s="39"/>
      <c r="N27" s="86"/>
    </row>
    <row r="28" spans="2:14" ht="16.5" customHeight="1" thickTop="1">
      <c r="B28" s="12" t="s">
        <v>4</v>
      </c>
      <c r="C28" s="102">
        <f>$K$28*C10</f>
        <v>0</v>
      </c>
      <c r="D28" s="102">
        <f aca="true" t="shared" si="9" ref="D28:J28">$K$28*D10</f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75">
        <v>3000</v>
      </c>
      <c r="L28" s="39" t="s">
        <v>26</v>
      </c>
      <c r="N28" s="86"/>
    </row>
    <row r="29" spans="2:14" ht="16.5" customHeight="1">
      <c r="B29" s="11" t="s">
        <v>49</v>
      </c>
      <c r="C29" s="90">
        <f>$K$29*C10</f>
        <v>0</v>
      </c>
      <c r="D29" s="90">
        <f aca="true" t="shared" si="10" ref="D29:J29">$K$29*D10</f>
        <v>0</v>
      </c>
      <c r="E29" s="90">
        <f t="shared" si="10"/>
        <v>0</v>
      </c>
      <c r="F29" s="90">
        <f t="shared" si="10"/>
        <v>0</v>
      </c>
      <c r="G29" s="90">
        <f t="shared" si="10"/>
        <v>0</v>
      </c>
      <c r="H29" s="90">
        <f t="shared" si="10"/>
        <v>0</v>
      </c>
      <c r="I29" s="90">
        <f t="shared" si="10"/>
        <v>0</v>
      </c>
      <c r="J29" s="90">
        <f t="shared" si="10"/>
        <v>0</v>
      </c>
      <c r="K29" s="65">
        <f>IF(+K18*1.25*0.14&gt;10857,10857,K18*1.25*0.14)</f>
        <v>5827.500000000001</v>
      </c>
      <c r="L29" s="39" t="s">
        <v>27</v>
      </c>
      <c r="N29" s="86"/>
    </row>
    <row r="30" spans="2:14" ht="16.5" customHeight="1">
      <c r="B30" s="11" t="s">
        <v>50</v>
      </c>
      <c r="C30" s="90">
        <f>+$K$30*C10</f>
        <v>0</v>
      </c>
      <c r="D30" s="90">
        <f aca="true" t="shared" si="11" ref="D30:J30">+$K$30*D10</f>
        <v>0</v>
      </c>
      <c r="E30" s="90">
        <f t="shared" si="11"/>
        <v>0</v>
      </c>
      <c r="F30" s="90">
        <f t="shared" si="11"/>
        <v>0</v>
      </c>
      <c r="G30" s="90">
        <f t="shared" si="11"/>
        <v>0</v>
      </c>
      <c r="H30" s="90">
        <f t="shared" si="11"/>
        <v>0</v>
      </c>
      <c r="I30" s="90">
        <f t="shared" si="11"/>
        <v>0</v>
      </c>
      <c r="J30" s="90">
        <f t="shared" si="11"/>
        <v>0</v>
      </c>
      <c r="K30" s="72">
        <f>+K18*1.25*0.03</f>
        <v>1248.75</v>
      </c>
      <c r="L30" s="39" t="s">
        <v>28</v>
      </c>
      <c r="N30" s="86"/>
    </row>
    <row r="31" spans="2:14" ht="16.5">
      <c r="B31" s="11" t="s">
        <v>6</v>
      </c>
      <c r="C31" s="90">
        <f>$K$31*C10</f>
        <v>0</v>
      </c>
      <c r="D31" s="90">
        <f aca="true" t="shared" si="12" ref="D31:J31">$K$31*D10</f>
        <v>0</v>
      </c>
      <c r="E31" s="90">
        <f t="shared" si="12"/>
        <v>0</v>
      </c>
      <c r="F31" s="90">
        <f t="shared" si="12"/>
        <v>0</v>
      </c>
      <c r="G31" s="90">
        <f t="shared" si="12"/>
        <v>0</v>
      </c>
      <c r="H31" s="90">
        <f t="shared" si="12"/>
        <v>0</v>
      </c>
      <c r="I31" s="90">
        <f t="shared" si="12"/>
        <v>0</v>
      </c>
      <c r="J31" s="90">
        <f t="shared" si="12"/>
        <v>0</v>
      </c>
      <c r="K31" s="65">
        <f>+K30</f>
        <v>1248.75</v>
      </c>
      <c r="L31" s="39" t="s">
        <v>29</v>
      </c>
      <c r="N31" s="86"/>
    </row>
    <row r="32" spans="2:14" ht="17.25" customHeight="1">
      <c r="B32" s="16" t="s">
        <v>59</v>
      </c>
      <c r="C32" s="90">
        <f>+$K$32*C10</f>
        <v>0</v>
      </c>
      <c r="D32" s="90">
        <f>+$K$32*D10</f>
        <v>0</v>
      </c>
      <c r="E32" s="90">
        <f>+$K$32*E10</f>
        <v>0</v>
      </c>
      <c r="F32" s="90">
        <f>+$K$32*F10</f>
        <v>0</v>
      </c>
      <c r="G32" s="103"/>
      <c r="H32" s="103"/>
      <c r="I32" s="103"/>
      <c r="J32" s="103"/>
      <c r="K32" s="81">
        <v>11054</v>
      </c>
      <c r="L32" s="39" t="s">
        <v>30</v>
      </c>
      <c r="N32" s="86"/>
    </row>
    <row r="33" spans="1:14" ht="3" customHeight="1">
      <c r="A33" s="8"/>
      <c r="B33" s="17"/>
      <c r="C33" s="104"/>
      <c r="D33" s="104"/>
      <c r="E33" s="104"/>
      <c r="F33" s="104"/>
      <c r="G33" s="104"/>
      <c r="H33" s="104"/>
      <c r="I33" s="104"/>
      <c r="J33" s="104"/>
      <c r="K33" s="76"/>
      <c r="L33" s="41"/>
      <c r="N33" s="86"/>
    </row>
    <row r="34" spans="2:14" ht="33.75" customHeight="1" thickBot="1">
      <c r="B34" s="15" t="s">
        <v>47</v>
      </c>
      <c r="C34" s="102">
        <f aca="true" t="shared" si="13" ref="C34:J34">SUM(C26:C32)</f>
        <v>0</v>
      </c>
      <c r="D34" s="102">
        <f t="shared" si="13"/>
        <v>0</v>
      </c>
      <c r="E34" s="102">
        <f t="shared" si="13"/>
        <v>0</v>
      </c>
      <c r="F34" s="102">
        <f t="shared" si="13"/>
        <v>0</v>
      </c>
      <c r="G34" s="102">
        <f t="shared" si="13"/>
        <v>0</v>
      </c>
      <c r="H34" s="102">
        <f t="shared" si="13"/>
        <v>0</v>
      </c>
      <c r="I34" s="102">
        <f t="shared" si="13"/>
        <v>0</v>
      </c>
      <c r="J34" s="102">
        <f t="shared" si="13"/>
        <v>0</v>
      </c>
      <c r="K34" s="77">
        <f>SUM(K26:K33)-K20</f>
        <v>56879</v>
      </c>
      <c r="L34" s="39" t="s">
        <v>48</v>
      </c>
      <c r="N34" s="86"/>
    </row>
    <row r="35" spans="1:12" ht="19.5" customHeight="1">
      <c r="A35" s="2"/>
      <c r="B35" s="2"/>
      <c r="C35" s="9"/>
      <c r="D35" s="9"/>
      <c r="E35" s="9"/>
      <c r="F35" s="9"/>
      <c r="G35" s="9"/>
      <c r="H35" s="9"/>
      <c r="I35" s="9"/>
      <c r="J35" s="9"/>
      <c r="K35" s="78"/>
      <c r="L35" s="42"/>
    </row>
    <row r="36" spans="1:12" ht="14.25">
      <c r="A36" s="184" t="s">
        <v>14</v>
      </c>
      <c r="B36" s="185"/>
      <c r="C36" s="185"/>
      <c r="D36" s="186"/>
      <c r="E36" s="9"/>
      <c r="F36" s="9"/>
      <c r="G36" s="9"/>
      <c r="H36" s="9"/>
      <c r="I36" s="9"/>
      <c r="J36" s="9"/>
      <c r="K36" s="78"/>
      <c r="L36" s="42"/>
    </row>
    <row r="37" spans="1:12" ht="14.25">
      <c r="A37" s="187"/>
      <c r="B37" s="188"/>
      <c r="C37" s="188"/>
      <c r="D37" s="189"/>
      <c r="E37" s="9"/>
      <c r="F37" s="9"/>
      <c r="G37" s="9"/>
      <c r="H37" s="9"/>
      <c r="I37" s="9"/>
      <c r="J37" s="9"/>
      <c r="K37" s="78"/>
      <c r="L37" s="42"/>
    </row>
    <row r="38" spans="1:12" ht="14.25">
      <c r="A38" s="34" t="s">
        <v>34</v>
      </c>
      <c r="B38" s="30"/>
      <c r="C38" s="2"/>
      <c r="D38" s="27"/>
      <c r="E38" s="2"/>
      <c r="F38" s="2"/>
      <c r="G38" s="2"/>
      <c r="H38" s="2"/>
      <c r="I38" s="2"/>
      <c r="J38" s="2"/>
      <c r="K38" s="79"/>
      <c r="L38" s="42"/>
    </row>
    <row r="39" spans="1:10" ht="14.25">
      <c r="A39" s="28"/>
      <c r="B39" s="8"/>
      <c r="C39" s="8"/>
      <c r="D39" s="29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178" t="s">
        <v>15</v>
      </c>
      <c r="B41" s="179"/>
      <c r="C41" s="87"/>
      <c r="D41" s="33" t="s">
        <v>33</v>
      </c>
      <c r="E41" s="2"/>
      <c r="F41" s="2"/>
      <c r="G41" s="2"/>
      <c r="H41" s="2"/>
      <c r="I41" s="2"/>
      <c r="J41" s="2"/>
    </row>
    <row r="42" spans="1:10" ht="14.25">
      <c r="A42" s="175" t="s">
        <v>41</v>
      </c>
      <c r="B42" s="176"/>
      <c r="C42" s="176"/>
      <c r="D42" s="177"/>
      <c r="E42" s="2"/>
      <c r="F42" s="2"/>
      <c r="G42" s="2"/>
      <c r="H42" s="2"/>
      <c r="I42" s="2"/>
      <c r="J42" s="2"/>
    </row>
    <row r="43" spans="1:10" ht="14.25">
      <c r="A43" s="34" t="s">
        <v>34</v>
      </c>
      <c r="B43" s="31"/>
      <c r="C43" s="2" t="s">
        <v>37</v>
      </c>
      <c r="D43" s="27"/>
      <c r="E43" s="2"/>
      <c r="F43" s="2"/>
      <c r="G43" s="2"/>
      <c r="H43" s="2"/>
      <c r="I43" s="2"/>
      <c r="J43" s="2"/>
    </row>
    <row r="44" spans="1:10" ht="14.25">
      <c r="A44" s="28"/>
      <c r="B44" s="8"/>
      <c r="C44" s="8"/>
      <c r="D44" s="29"/>
      <c r="E44" s="2"/>
      <c r="F44" s="2"/>
      <c r="G44" s="2"/>
      <c r="H44" s="2"/>
      <c r="I44" s="2"/>
      <c r="J44" s="2"/>
    </row>
    <row r="45" spans="1:10" ht="15" thickBo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>
      <c r="A46" s="112" t="s">
        <v>55</v>
      </c>
      <c r="B46" s="113"/>
      <c r="C46" s="113"/>
      <c r="D46" s="114"/>
      <c r="E46" s="2"/>
      <c r="F46" s="2"/>
      <c r="G46" s="2"/>
      <c r="H46" s="2"/>
      <c r="I46" s="2"/>
      <c r="J46" s="2"/>
    </row>
    <row r="47" spans="1:10" ht="18">
      <c r="A47" s="126" t="s">
        <v>34</v>
      </c>
      <c r="B47" s="115"/>
      <c r="C47" s="116"/>
      <c r="D47" s="117"/>
      <c r="E47" s="2"/>
      <c r="F47" s="2"/>
      <c r="G47" s="2"/>
      <c r="H47" s="2"/>
      <c r="I47" s="2"/>
      <c r="J47" s="2"/>
    </row>
    <row r="48" spans="1:10" ht="18.75" thickBot="1">
      <c r="A48" s="118"/>
      <c r="B48" s="119"/>
      <c r="C48" s="119"/>
      <c r="D48" s="120"/>
      <c r="E48" s="2"/>
      <c r="F48" s="2"/>
      <c r="G48" s="2"/>
      <c r="H48" s="2"/>
      <c r="I48" s="2"/>
      <c r="J48" s="2"/>
    </row>
    <row r="49" spans="1:4" ht="14.25">
      <c r="A49"/>
      <c r="B49"/>
      <c r="C49"/>
      <c r="D49"/>
    </row>
    <row r="50" spans="1:4" ht="14.25">
      <c r="A50"/>
      <c r="B50"/>
      <c r="C50"/>
      <c r="D50"/>
    </row>
    <row r="51" spans="1:11" ht="15">
      <c r="A51"/>
      <c r="B51"/>
      <c r="C51"/>
      <c r="D51" s="135" t="s">
        <v>68</v>
      </c>
      <c r="F51" s="109"/>
      <c r="G51" s="110"/>
      <c r="H51" s="110"/>
      <c r="I51" s="110"/>
      <c r="J51" s="110"/>
      <c r="K51" s="111"/>
    </row>
    <row r="52" spans="1:4" ht="14.25">
      <c r="A52"/>
      <c r="B52"/>
      <c r="C52"/>
      <c r="D52"/>
    </row>
    <row r="53" spans="2:6" ht="15.75">
      <c r="B53" s="8"/>
      <c r="C53" s="8"/>
      <c r="D53" s="8"/>
      <c r="F53" s="52" t="s">
        <v>64</v>
      </c>
    </row>
    <row r="54" spans="2:6" ht="15.75">
      <c r="B54" s="44" t="s">
        <v>44</v>
      </c>
      <c r="C54" s="44"/>
      <c r="D54" s="44"/>
      <c r="F54" s="52" t="s">
        <v>40</v>
      </c>
    </row>
    <row r="55" ht="15.75">
      <c r="F55" s="52" t="s">
        <v>39</v>
      </c>
    </row>
    <row r="57" spans="2:7" ht="14.25">
      <c r="B57" s="2"/>
      <c r="C57" s="2"/>
      <c r="D57" s="2"/>
      <c r="E57" s="2"/>
      <c r="F57" s="2"/>
      <c r="G57" s="2"/>
    </row>
    <row r="58" spans="2:7" ht="14.25">
      <c r="B58" s="2"/>
      <c r="C58" s="2"/>
      <c r="D58" s="2"/>
      <c r="E58" s="2"/>
      <c r="F58" s="2"/>
      <c r="G58" s="2"/>
    </row>
  </sheetData>
  <sheetProtection/>
  <mergeCells count="15">
    <mergeCell ref="A1:L1"/>
    <mergeCell ref="A3:B3"/>
    <mergeCell ref="J3:L3"/>
    <mergeCell ref="A4:B4"/>
    <mergeCell ref="C4:D4"/>
    <mergeCell ref="I4:K4"/>
    <mergeCell ref="A36:D37"/>
    <mergeCell ref="A41:B41"/>
    <mergeCell ref="A42:D42"/>
    <mergeCell ref="A5:B5"/>
    <mergeCell ref="C5:E5"/>
    <mergeCell ref="K5:L5"/>
    <mergeCell ref="K6:L6"/>
    <mergeCell ref="E7:F7"/>
    <mergeCell ref="I7:K7"/>
  </mergeCells>
  <printOptions/>
  <pageMargins left="0.7" right="0.3" top="0.5" bottom="0.5" header="0" footer="0"/>
  <pageSetup fitToHeight="1" fitToWidth="1" horizontalDpi="360" verticalDpi="36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North District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Kathy Damron</cp:lastModifiedBy>
  <cp:lastPrinted>2018-09-17T14:58:14Z</cp:lastPrinted>
  <dcterms:created xsi:type="dcterms:W3CDTF">1996-12-04T21:36:09Z</dcterms:created>
  <dcterms:modified xsi:type="dcterms:W3CDTF">2018-09-17T14:59:15Z</dcterms:modified>
  <cp:category/>
  <cp:version/>
  <cp:contentType/>
  <cp:contentStatus/>
</cp:coreProperties>
</file>